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Nomenclature" sheetId="1" state="visible" r:id="rId1"/>
    <sheet name="Fournisseurs" sheetId="2" state="visible" r:id="rId2"/>
    <sheet name="Extrait électricité" sheetId="3" state="visible" r:id="rId3"/>
    <sheet name="Feuil1" sheetId="4" state="visible" r:id="rId4"/>
  </sheets>
  <definedNames>
    <definedName name="_xlnm._FilterDatabase" localSheetId="0" hidden="1">Nomenclature!$A$2:$AG$96</definedName>
  </definedNames>
  <calcPr iterateDelta="0.000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Cedric MATTONI</author>
    <author>Grégory Barrier</author>
    <author/>
    <author>hugo trachsel</author>
  </authors>
  <commentList>
    <comment ref="AF8" authorId="0">
      <text>
        <r>
          <rPr>
            <b/>
            <sz val="9"/>
            <rFont val="Tahoma"/>
          </rPr>
          <t xml:space="preserve">Cedric MATTONI:</t>
        </r>
        <r>
          <rPr>
            <sz val="9"/>
            <rFont val="Tahoma"/>
          </rPr>
          <t xml:space="preserve">
Cedric MATTONI:
Cedric MATTONI:
Cedric MATTONI:
Délai 11 semaines...</t>
        </r>
      </text>
    </comment>
    <comment ref="AE9" authorId="1">
      <text>
        <r>
          <rPr>
            <b/>
            <sz val="9"/>
            <rFont val="Tahoma"/>
          </rPr>
          <t xml:space="preserve">Grégory Barrier:</t>
        </r>
        <r>
          <rPr>
            <sz val="9"/>
            <rFont val="Tahoma"/>
          </rPr>
          <t xml:space="preserve">
Grégory Barrier:
Grégory Barrier:
Grégory Barrier:
Grégory Barrier:
à confirmer</t>
        </r>
      </text>
    </comment>
    <comment ref="Y10" authorId="0">
      <text>
        <r>
          <rPr>
            <b/>
            <sz val="9"/>
            <rFont val="Tahoma"/>
          </rPr>
          <t xml:space="preserve">Cedric MATTONI:</t>
        </r>
        <r>
          <rPr>
            <sz val="9"/>
            <rFont val="Tahoma"/>
          </rPr>
          <t xml:space="preserve">
Cedric MATTONI:
Cedric MATTONI:
Cedric MATTONI:
A contrôler</t>
        </r>
      </text>
    </comment>
    <comment ref="AA10" authorId="0">
      <text>
        <r>
          <rPr>
            <b/>
            <sz val="9"/>
            <rFont val="Tahoma"/>
          </rPr>
          <t xml:space="preserve">Cedric MATTONI:</t>
        </r>
        <r>
          <rPr>
            <sz val="9"/>
            <rFont val="Tahoma"/>
          </rPr>
          <t xml:space="preserve">
Cedric MATTONI:
Cedric MATTONI:
Cedric MATTONI:
A contrôler</t>
        </r>
      </text>
    </comment>
    <comment ref="M119" authorId="2">
      <text>
        <r>
          <rPr>
            <sz val="9"/>
            <rFont val="Tahoma"/>
          </rPr>
          <t xml:space="preserve">Pas de référence constructeur
Dénomination « Kit Single Speed avec Pignon 13 Dents REVERSE COMPONENTS »</t>
        </r>
      </text>
    </comment>
    <comment ref="L11" authorId="2">
      <text>
        <r>
          <rPr>
            <sz val="9"/>
            <rFont val="Tahoma"/>
          </rPr>
          <t xml:space="preserve">Diamètres internes et externes inconnus</t>
        </r>
      </text>
    </comment>
    <comment ref="G22" authorId="3">
      <text>
        <r>
          <rPr>
            <b/>
            <sz val="9"/>
            <rFont val="Tahoma"/>
          </rPr>
          <t xml:space="preserve">hugo trachsel:</t>
        </r>
        <r>
          <rPr>
            <sz val="9"/>
            <rFont val="Tahoma"/>
          </rPr>
          <t xml:space="preserve">
hugo trachsel:
0,2 est la surface du tube carré</t>
        </r>
      </text>
    </comment>
    <comment ref="J63" authorId="3">
      <text>
        <r>
          <rPr>
            <b/>
            <sz val="9"/>
            <rFont val="Tahoma"/>
          </rPr>
          <t xml:space="preserve">hugo trachsel:</t>
        </r>
        <r>
          <rPr>
            <sz val="9"/>
            <rFont val="Tahoma"/>
          </rPr>
          <t xml:space="preserve">
hugo trachsel:
calcul vis-à-vis de la puissance</t>
        </r>
      </text>
    </comment>
    <comment ref="S63" authorId="2">
      <text>
        <r>
          <rPr>
            <sz val="9"/>
            <rFont val="Tahoma"/>
          </rPr>
          <t xml:space="preserve">Le panneau a initialement été acheté sur le H2R (vendeur à particuliers) qui se fournit chez Energie Mobile.
Le tarif pourrait, à terme, être plus intéressant chez Energie Mobile. </t>
        </r>
      </text>
    </comment>
    <comment ref="G59" authorId="3">
      <text>
        <r>
          <rPr>
            <b/>
            <sz val="9"/>
            <rFont val="Tahoma"/>
          </rPr>
          <t xml:space="preserve">hugo trachsel:</t>
        </r>
        <r>
          <rPr>
            <sz val="9"/>
            <rFont val="Tahoma"/>
          </rPr>
          <t xml:space="preserve">
hugo trachsel:
7m de tube inox  avec la m^me aire que  les barres alu</t>
        </r>
      </text>
    </comment>
    <comment ref="L60" authorId="1">
      <text>
        <r>
          <rPr>
            <b/>
            <sz val="9"/>
            <rFont val="Tahoma"/>
          </rPr>
          <t xml:space="preserve">Grégory Barrier:</t>
        </r>
        <r>
          <rPr>
            <sz val="9"/>
            <rFont val="Tahoma"/>
          </rPr>
          <t xml:space="preserve">
Grégory Barrier:
Grégory Barrier:
Grégory Barrier:
Grégory Barrier:
demander à william ce que c'est</t>
        </r>
      </text>
    </comment>
    <comment ref="J61" authorId="3">
      <text>
        <r>
          <rPr>
            <b/>
            <sz val="9"/>
            <rFont val="Tahoma"/>
          </rPr>
          <t xml:space="preserve">hugo trachsel:</t>
        </r>
        <r>
          <rPr>
            <sz val="9"/>
            <rFont val="Tahoma"/>
          </rPr>
          <t xml:space="preserve">
hugo trachsel:
calcul diffèrent
pas au poid mais au wh</t>
        </r>
      </text>
    </comment>
    <comment ref="S61" authorId="1">
      <text>
        <r>
          <rPr>
            <b/>
            <sz val="9"/>
            <rFont val="Tahoma"/>
          </rPr>
          <t xml:space="preserve">Grégory Barrier:</t>
        </r>
        <r>
          <rPr>
            <sz val="9"/>
            <rFont val="Tahoma"/>
          </rPr>
          <t xml:space="preserve">
Grégory Barrier:
Grégory Barrier:
Grégory Barrier:
Grégory Barrier:
TYVA pourra peut-être mettre la batterie "Vhélio" directement en ligne, à confirmer</t>
        </r>
      </text>
    </comment>
    <comment ref="C132" authorId="1">
      <text>
        <r>
          <rPr>
            <b/>
            <sz val="9"/>
            <rFont val="Tahoma"/>
          </rPr>
          <t xml:space="preserve">Grégory Barrier:</t>
        </r>
        <r>
          <rPr>
            <sz val="9"/>
            <rFont val="Tahoma"/>
          </rPr>
          <t xml:space="preserve">
Grégory Barrier:
arrondi à 790kgCO2</t>
        </r>
      </text>
    </comment>
  </commentList>
</comments>
</file>

<file path=xl/sharedStrings.xml><?xml version="1.0" encoding="utf-8"?>
<sst xmlns="http://schemas.openxmlformats.org/spreadsheetml/2006/main" count="473" uniqueCount="473">
  <si>
    <t xml:space="preserve">à acheter URGT</t>
  </si>
  <si>
    <t xml:space="preserve">à jour</t>
  </si>
  <si>
    <t xml:space="preserve">base ademe lien </t>
  </si>
  <si>
    <t xml:space="preserve">equivalent kg eq C02/kg</t>
  </si>
  <si>
    <t>matériaux</t>
  </si>
  <si>
    <t xml:space="preserve">volume en mm^3</t>
  </si>
  <si>
    <t xml:space="preserve">masse par unité (g)</t>
  </si>
  <si>
    <t xml:space="preserve">masse *nb pièce (g)</t>
  </si>
  <si>
    <t>Kg_eq_C02</t>
  </si>
  <si>
    <t xml:space="preserve">à retravailler</t>
  </si>
  <si>
    <t xml:space="preserve">à confirmer à l'essai</t>
  </si>
  <si>
    <t>disponible</t>
  </si>
  <si>
    <t>indisponible</t>
  </si>
  <si>
    <t>Niveau</t>
  </si>
  <si>
    <t>Famille</t>
  </si>
  <si>
    <t>Article</t>
  </si>
  <si>
    <t xml:space="preserve">Repère schéma électrique</t>
  </si>
  <si>
    <t>Description</t>
  </si>
  <si>
    <t>Référence</t>
  </si>
  <si>
    <t>Commentaire</t>
  </si>
  <si>
    <t xml:space="preserve">Spécifications particulières</t>
  </si>
  <si>
    <t xml:space="preserve">Quantité Nette</t>
  </si>
  <si>
    <t>Unité</t>
  </si>
  <si>
    <t>Fabricant</t>
  </si>
  <si>
    <t xml:space="preserve">E-bay / Amazon / Bike-discount</t>
  </si>
  <si>
    <t>Bikester</t>
  </si>
  <si>
    <t xml:space="preserve">Le Cyclo</t>
  </si>
  <si>
    <t>Hollandbikeshop</t>
  </si>
  <si>
    <t>Probikeshop</t>
  </si>
  <si>
    <t xml:space="preserve">Fun Ecobike</t>
  </si>
  <si>
    <t>Rosebikes</t>
  </si>
  <si>
    <t xml:space="preserve">Fabriqué en France?</t>
  </si>
  <si>
    <t xml:space="preserve">Retenu pour le prototype vhéliotech</t>
  </si>
  <si>
    <t xml:space="preserve">Lien présentation produit</t>
  </si>
  <si>
    <t xml:space="preserve">Fiche technique</t>
  </si>
  <si>
    <t xml:space="preserve">Notice utilisation</t>
  </si>
  <si>
    <t xml:space="preserve">Notice montage</t>
  </si>
  <si>
    <t>...3</t>
  </si>
  <si>
    <t>transmission</t>
  </si>
  <si>
    <t xml:space="preserve">Moyeu à vitesse</t>
  </si>
  <si>
    <t>https://www.bilans-ges.ademe.fr/documentation/UPLOAD_DOC_FR/index.htm?pci_et_masse_volumique.htm</t>
  </si>
  <si>
    <t>acier</t>
  </si>
  <si>
    <t xml:space="preserve">Moyeu boite de vitesse à variation continue</t>
  </si>
  <si>
    <t xml:space="preserve">CA HUB 36T Noir</t>
  </si>
  <si>
    <t xml:space="preserve">intégré à l'ensemble "roue arrière rayonnée"</t>
  </si>
  <si>
    <t xml:space="preserve">type "CA" : comme "CA"rgo, 36 trous - réglages : cà:e montée 120mm, descente : 114mm</t>
  </si>
  <si>
    <t>U.N</t>
  </si>
  <si>
    <t xml:space="preserve">ENVIOLO (anciennement NUVINCI)</t>
  </si>
  <si>
    <t>https://www.ebay.fr/itm/255012297239?chn=ps</t>
  </si>
  <si>
    <t>X</t>
  </si>
  <si>
    <t>https://hollandbikeshop.com/fr-fr/roues-de-velo/pieces-pour-moyeux/pieces-nuvinci/enviolo-ca-gear-hub-36-hole-disc-6-hole-black-621656/</t>
  </si>
  <si>
    <t>non</t>
  </si>
  <si>
    <t>oui</t>
  </si>
  <si>
    <t>https://support.enviolo.com/hc/fr/articles/360011577360-Sp%C3%A9cification-des-moyeux-%C3%A0-vitesses-int%C3%A9gr%C3%A9s-enviolo-Cargo</t>
  </si>
  <si>
    <t>https://drive.google.com/file/d/1Glq26_NWLTmM4YurqILC1rXkh1Tpxsqe/view</t>
  </si>
  <si>
    <t>Moteur</t>
  </si>
  <si>
    <t>https://www.bilans-ges.ademe.fr/fr/basecarbone/donnees-consulter/liste-element/categorie/280</t>
  </si>
  <si>
    <t xml:space="preserve">Moteur 43V 250W 80NM</t>
  </si>
  <si>
    <t xml:space="preserve">M420 ou G332.250.C</t>
  </si>
  <si>
    <t xml:space="preserve">manivelles isis</t>
  </si>
  <si>
    <t>BAFANG</t>
  </si>
  <si>
    <t>https://hollandbikeshop.com/fr-fr/pieces-de-velos-electriques/pieces-bafang-pour-velos-electriques/moteurs-et-pieces-bafang/moteurs-bafang/bafang-m420-middenmotor-unite-43v-250w-noir-argent-606707/</t>
  </si>
  <si>
    <t>https://bafang-e.com/products/motors/m-series/m420/</t>
  </si>
  <si>
    <t>https://bafang-e.com/en/oem-area/components/component/motor/mm-g332250c/</t>
  </si>
  <si>
    <t>Manivelle</t>
  </si>
  <si>
    <t>aluminium</t>
  </si>
  <si>
    <t xml:space="preserve">Manivelle droite et gauche</t>
  </si>
  <si>
    <t>EC33-F13-ISIS</t>
  </si>
  <si>
    <t xml:space="preserve">raccordement pédalier "ISIS"</t>
  </si>
  <si>
    <t>JUNSTAR</t>
  </si>
  <si>
    <t>https://www.amazon.fr/gp/product/B08C4PNS1G/ref=ppx_yo_dt_b_asin_title_o06_s00?ie=UTF8&amp;th=1</t>
  </si>
  <si>
    <t>Pédales</t>
  </si>
  <si>
    <t>plastiques</t>
  </si>
  <si>
    <t xml:space="preserve">Paire de pédales</t>
  </si>
  <si>
    <t xml:space="preserve">Metropool Pédales</t>
  </si>
  <si>
    <t>SIMSON</t>
  </si>
  <si>
    <t>https://hollandbikeshop.com/fr-fr/pieces-de-velos-de-ville/pedales/pedales-universelles/simson-021917-metropool-pedales/</t>
  </si>
  <si>
    <t>CHAÎNE</t>
  </si>
  <si>
    <t xml:space="preserve">Chaîne Hyperglide 6/7/8 vitesses 116 maillons</t>
  </si>
  <si>
    <t xml:space="preserve">HG40 ALIVIO</t>
  </si>
  <si>
    <t>SHIMANO</t>
  </si>
  <si>
    <t>https://www.bike-discount.de/fr/acheter/shimano-alivio-cn-hg40-6-7-8-speed-chain-435348</t>
  </si>
  <si>
    <t>https://www.bikester.fr/shimano-cn-hg40-chaine-de-velo-7-8-speed-M189709.html?vgid=G224138</t>
  </si>
  <si>
    <t>https://www.probikeshop.fr/chaine-shimano-6-7-8v-alivio-hg4/67288.html</t>
  </si>
  <si>
    <t>https://funecobikes.com/product/chaine-shimano-cn-hg40-6-7-8v-116-maillons</t>
  </si>
  <si>
    <t>….4</t>
  </si>
  <si>
    <t>PIGNON</t>
  </si>
  <si>
    <t xml:space="preserve">Pignon arrière (roue)</t>
  </si>
  <si>
    <t xml:space="preserve">20 dents, compatible ENVIOLO</t>
  </si>
  <si>
    <t>https://hollandbikeshop.com/fr-fr/roues-de-velo/pieces-pour-moyeux/pieces-nuvinci/enviolo-pignon-16-dent-plat-2-2mm-acier-chrome-621687/</t>
  </si>
  <si>
    <t>https://www.rosebikes.fr/nuvinci-enviolo-pignon-20d-702310</t>
  </si>
  <si>
    <t>PLATEAU</t>
  </si>
  <si>
    <t xml:space="preserve">Plateau avant (pédalier)</t>
  </si>
  <si>
    <t xml:space="preserve">40 dents, BCD 96</t>
  </si>
  <si>
    <t>https://www.rosebikes.fr/shimano-slx-fc-m7000-10-plateau-2659094?product_shape=noir&amp;article_size=40+d</t>
  </si>
  <si>
    <t>freinage</t>
  </si>
  <si>
    <t xml:space="preserve">Etriers de frein</t>
  </si>
  <si>
    <t xml:space="preserve">étrier de frein à disque, à câble</t>
  </si>
  <si>
    <t xml:space="preserve">AVID BB5</t>
  </si>
  <si>
    <t>SRAM</t>
  </si>
  <si>
    <t>https://www.bikester.fr/avid-bb5-mecanique-road-frein-a%C2%A0disque-M448609.html?vgid=G542713&amp;_cid=21_1_-1_9_74_542713_475843322326_pla&amp;ef_id=CjwKCAjwtpGGBhBJEiwAyRZX2hemsZZC_88eNVIGlXITe482nAkp9AB4Mk261yeikCHsibM-PESV7xoCQj8QAvD_BwE&amp;ev_chn=shop&amp;campaign_detail=shopping&amp;gclid=CjwKCAjwtpGGBhBJEiwAyRZX2hemsZZC_88eNVIGlXITe482nAkp9AB4Mk261yeikCHsibM-PESV7xoCQj8QAvD_BwE</t>
  </si>
  <si>
    <t>https://hollandbikeshop.com/fr-fr/sram/avid/jeux-de-freins-a-disques-arriere-avid/freins-caliper-avid/avid-ball-palier-5-route-etrier-de-frein-mecanique-argent/</t>
  </si>
  <si>
    <t>https://www.probikeshop.fr/frein-arriere-a-disque-sram-bb5-road/117407.html</t>
  </si>
  <si>
    <t xml:space="preserve">Gaine de freins</t>
  </si>
  <si>
    <t>acier_métal/plastique</t>
  </si>
  <si>
    <t>ml</t>
  </si>
  <si>
    <t>Levier</t>
  </si>
  <si>
    <t xml:space="preserve">Levier de commande en aluminium double entrée avec contact électrique</t>
  </si>
  <si>
    <t>https://www.amazon.fr/gp/product/B0032WTKI6/ref=ppx_yo_dt_b_asin_title_o09_s00?ie=UTF8&amp;psc=1</t>
  </si>
  <si>
    <t xml:space="preserve">Adaptateur plateau/moteur</t>
  </si>
  <si>
    <t>https://fr.aliexpress.com/item/4000734950609.html?src=google&amp;albch=shopping&amp;acnt=248-630-5778&amp;isdl=y&amp;slnk=&amp;plac=&amp;mtctp=&amp;albbt=Google_7_shopping&amp;aff_platform=google&amp;aff_short_key=UneMJZVf&amp;&amp;albagn=888888&amp;isSmbAutoCall=false&amp;needSmbHouyi=false&amp;albcp=11232029028&amp;albag=118613065348&amp;trgt=1288957802856&amp;crea=fr4000734950609&amp;netw=u&amp;device=c&amp;albpg=1288957802856&amp;albpd=fr4000734950609&amp;gclid=CjwKCAjwi9-HBhACEiwAPzUhHCnFu7eV8puM1HkNf3RFdEezPBSYuFpP5Wq3kTnMrJG_6k6vCMnJ-BoCyugQAvD_BwE&amp;gclsrc=aw.ds</t>
  </si>
  <si>
    <t xml:space="preserve">Disques de frein</t>
  </si>
  <si>
    <t xml:space="preserve">203 mm</t>
  </si>
  <si>
    <t>..2</t>
  </si>
  <si>
    <t>roues</t>
  </si>
  <si>
    <t xml:space="preserve">Roue avant</t>
  </si>
  <si>
    <t xml:space="preserve">ensemble roue avant</t>
  </si>
  <si>
    <t xml:space="preserve">Roue arrière</t>
  </si>
  <si>
    <t xml:space="preserve">ensemble roue arrière inclus moyeu, commande, gaine, câble</t>
  </si>
  <si>
    <t xml:space="preserve">Fond de jante</t>
  </si>
  <si>
    <t xml:space="preserve">Fond de Jante EXCESS 20x1,5/1,75</t>
  </si>
  <si>
    <t>https://www.probikeshop.fr/fonds-de-jante-excess-20x1-5-et-20x1-75-blanc/103336.html</t>
  </si>
  <si>
    <t>Préventif</t>
  </si>
  <si>
    <t>https://www.bilans-ges.ademe.fr/fr/basecarbone/donnees-consulter/liste-element/categorie/245</t>
  </si>
  <si>
    <t xml:space="preserve">produit chimique</t>
  </si>
  <si>
    <t xml:space="preserve">Liquide Préventif Anti-Crevaison </t>
  </si>
  <si>
    <t xml:space="preserve">NO FLATS JOES SUPER SEALANT</t>
  </si>
  <si>
    <t>L</t>
  </si>
  <si>
    <t>https://www.lecyclo.com/velo/roue-pneu/chambre-a-air/accessoires-tubeless/liquide-preventif-et-etancheite-tubeless-stan-notubes.html</t>
  </si>
  <si>
    <t>https://hollandbikeshop.com/fr-fr/pneus-et-chambres-a-air/joe-s-no-flats/liquide-preventif-joe-s-no-flats/joe-no-flats-super-mastic-bidon-1l-558023/</t>
  </si>
  <si>
    <t>https://www.probikeshop.fr/liquide-preventif-anti-crevaison-no-flats-joes-super-sealant-aal/104156.html</t>
  </si>
  <si>
    <t>https://www.rosebikes.fr/sks-germany-seal-your-tyre-liquide-preventif-tubeless-2662250?product_shape=standard</t>
  </si>
  <si>
    <t xml:space="preserve">Chambre à air</t>
  </si>
  <si>
    <t>caoutchouc/latex</t>
  </si>
  <si>
    <t xml:space="preserve">Chambre à air 20’’</t>
  </si>
  <si>
    <t xml:space="preserve">Welter Weight 20x1,90/2,125 Schrader</t>
  </si>
  <si>
    <t xml:space="preserve">1 chambre à air de rechange</t>
  </si>
  <si>
    <t>MAXXIS</t>
  </si>
  <si>
    <t>https://www.probikeshop.fr/chambre-a-air-maxxis-welter-weight-aa6xaa-9-2-aa25-schrader/11501.html</t>
  </si>
  <si>
    <t>Pneu</t>
  </si>
  <si>
    <t>pneu/caoutchouc</t>
  </si>
  <si>
    <t xml:space="preserve">Pneu rigide 20" x 2,4", avec amorti</t>
  </si>
  <si>
    <t xml:space="preserve">Pneu Rigide Pick-up ETRTO 60-406 (20 x 2.35Pouces)</t>
  </si>
  <si>
    <t xml:space="preserve">Charge maximum 125kg</t>
  </si>
  <si>
    <t>https://www.lecyclo.com/velo/roue-pneu/pneu-velo/pneus-ville/pneu-velo-cargo-pick-up-schwalbe-20-x-2-15.html?gclid=CjwKCAjwtpGGBhBJEiwAyRZX2sRQ8ByT-p6RfHRfH0frZAwEq4LdJzUUQy3wIvgm078lsJJBsGuAbxoC-q0QAvD_BwE</t>
  </si>
  <si>
    <t>divers</t>
  </si>
  <si>
    <t xml:space="preserve">Garde boue</t>
  </si>
  <si>
    <t xml:space="preserve">mm^3 via abviewer</t>
  </si>
  <si>
    <t xml:space="preserve">Garde-boue en tôles aluminium 3mm</t>
  </si>
  <si>
    <t>MFE</t>
  </si>
  <si>
    <t>SOFEVAL</t>
  </si>
  <si>
    <t>structure</t>
  </si>
  <si>
    <t xml:space="preserve">Tubes aluminium</t>
  </si>
  <si>
    <t xml:space="preserve">Tubes aluminium 25mm x 25mm épaisseur 2mm 40 m</t>
  </si>
  <si>
    <t xml:space="preserve">plat aluminium</t>
  </si>
  <si>
    <t xml:space="preserve">épaisseur 5mm</t>
  </si>
  <si>
    <t xml:space="preserve">Pièce chaudronnée</t>
  </si>
  <si>
    <t xml:space="preserve">Equerre avant nez</t>
  </si>
  <si>
    <t xml:space="preserve">Cales de compensation</t>
  </si>
  <si>
    <t xml:space="preserve">Tôles de protection</t>
  </si>
  <si>
    <t xml:space="preserve">Tôle de finition AV</t>
  </si>
  <si>
    <t xml:space="preserve">Tôle de finition AR</t>
  </si>
  <si>
    <t xml:space="preserve">Equerre Nez Haute</t>
  </si>
  <si>
    <t xml:space="preserve">Platine feux</t>
  </si>
  <si>
    <t xml:space="preserve">40m de</t>
  </si>
  <si>
    <t xml:space="preserve">Équerre simple</t>
  </si>
  <si>
    <t xml:space="preserve">Équerre double</t>
  </si>
  <si>
    <t xml:space="preserve">Tringle de direction</t>
  </si>
  <si>
    <t xml:space="preserve">Platines de fixation roue arrière</t>
  </si>
  <si>
    <t>Garde-boues</t>
  </si>
  <si>
    <t xml:space="preserve">Train avant</t>
  </si>
  <si>
    <t xml:space="preserve">Montants galbés</t>
  </si>
  <si>
    <t xml:space="preserve">Roulements à bille</t>
  </si>
  <si>
    <t>assise</t>
  </si>
  <si>
    <t xml:space="preserve">Siège adulte</t>
  </si>
  <si>
    <t xml:space="preserve">Ensemble siège</t>
  </si>
  <si>
    <t xml:space="preserve">conducteur ou passager</t>
  </si>
  <si>
    <t>Glissières</t>
  </si>
  <si>
    <t xml:space="preserve">Ensemble 2 glissières</t>
  </si>
  <si>
    <t>Guidon</t>
  </si>
  <si>
    <t xml:space="preserve">Chambre à air (assise siège)</t>
  </si>
  <si>
    <t xml:space="preserve">Chambres à air recyclées</t>
  </si>
  <si>
    <t xml:space="preserve">à récupérer</t>
  </si>
  <si>
    <t xml:space="preserve">Toile siège</t>
  </si>
  <si>
    <t>https://www.bilans-ges.ademe.fr/fr/basecarbone/donnees-consulter/liste-element/categorie/491</t>
  </si>
  <si>
    <t>10,2kg</t>
  </si>
  <si>
    <t xml:space="preserve">chemise en visose</t>
  </si>
  <si>
    <t xml:space="preserve">Toile à sac sérigraphiée</t>
  </si>
  <si>
    <t>absolem</t>
  </si>
  <si>
    <t>accessoire</t>
  </si>
  <si>
    <t>Porte-bidon</t>
  </si>
  <si>
    <t xml:space="preserve">PULSE FULL ALU</t>
  </si>
  <si>
    <t xml:space="preserve">100% aluminium</t>
  </si>
  <si>
    <t>ZEFAL</t>
  </si>
  <si>
    <t>https://www.probikeshop.fr/zefal-porte-bidon-pulse-full-alu/87130.html?gclid=CjwKCAjwtpGGBhBJEiwAyRZX2vLE6de-qMYGYv170Z5oL9c1OI-i4FyfISklNSc3l-6jAJ-2OPHKFBoCAg4QAvD_BwE&amp;gshop=FR&amp;ef_id=CjwKCAjwtpGGBhBJEiwAyRZX2vLE6de-qMYGYv170Z5oL9c1OI-i4FyfISklNSc3l-6jAJ-2OPHKFBoCAg4QAvD_BwE:G:s</t>
  </si>
  <si>
    <t>Rétroviseur</t>
  </si>
  <si>
    <t>https://www.bilans-ges.ademe.fr/fr/basecarbone/donnees-consulter/liste-element/categorie/260</t>
  </si>
  <si>
    <t xml:space="preserve">2/3 verre +1/3alu+1/3 plastique</t>
  </si>
  <si>
    <t xml:space="preserve">DOOBACK 2</t>
  </si>
  <si>
    <t xml:space="preserve">incassable, rabattable</t>
  </si>
  <si>
    <t>https://www.probikeshop.fr/retroviseur-gauche-zefal-dooback-ii/148293.html</t>
  </si>
  <si>
    <t>tendeur</t>
  </si>
  <si>
    <t>https://www.bilans-ges.ademe.fr/fr/accueil/documentation-gene/index/page/Equipements_electriques</t>
  </si>
  <si>
    <t>nylon+metal</t>
  </si>
  <si>
    <t>m</t>
  </si>
  <si>
    <t>Amazon.fr</t>
  </si>
  <si>
    <t xml:space="preserve">Plateformes latérales</t>
  </si>
  <si>
    <t xml:space="preserve">acier galvanisé</t>
  </si>
  <si>
    <t xml:space="preserve">Plancher acier galvanisé</t>
  </si>
  <si>
    <t>FC3000</t>
  </si>
  <si>
    <t>ALTRAD</t>
  </si>
  <si>
    <t>https://www.manomano.fr/catalogue/p/plancher-acier-galvanis-altrad-fc3000-030-m-x-300-m-fc3000-33208504?model_id=33189385</t>
  </si>
  <si>
    <t xml:space="preserve">Roulette latérale</t>
  </si>
  <si>
    <t xml:space="preserve">Roulette sous plateforme latérale (stabilité dynamique)</t>
  </si>
  <si>
    <t xml:space="preserve">Diamètre xmm, bande de roulement non bruyante</t>
  </si>
  <si>
    <t>électricité</t>
  </si>
  <si>
    <t xml:space="preserve">Ecran de contrôle moteur</t>
  </si>
  <si>
    <t>https://www.bilans-ges.ademe.fr/fr/basecarbone/donnees-consulter/liste-element/categorie/461</t>
  </si>
  <si>
    <t>lcd</t>
  </si>
  <si>
    <t xml:space="preserve">connecteur WP 5 pin (étanche)</t>
  </si>
  <si>
    <t>https://www.amazon.fr/gp/product/B08681DZSQ/ref=ppx_yo_dt_b_asin_title_o08_s00?ie=UTF8&amp;th=1</t>
  </si>
  <si>
    <t>…3</t>
  </si>
  <si>
    <t xml:space="preserve">Boule attelage</t>
  </si>
  <si>
    <t xml:space="preserve">métal </t>
  </si>
  <si>
    <t>https://www.manomano.fr/p/rotule-droite-diam-50-7622470</t>
  </si>
  <si>
    <t xml:space="preserve">Crochet amarrage</t>
  </si>
  <si>
    <t>quincaillerie</t>
  </si>
  <si>
    <t xml:space="preserve">boulons inox M6 85mm</t>
  </si>
  <si>
    <t>https://www.tournus.com/wp-content/uploads/2015/07/dossier-environnement-2015.pdf</t>
  </si>
  <si>
    <t>inox</t>
  </si>
  <si>
    <t xml:space="preserve">assemplage 3 tubes</t>
  </si>
  <si>
    <t xml:space="preserve">boulons inox M6 60mm</t>
  </si>
  <si>
    <t xml:space="preserve">assemplage 2 tubes</t>
  </si>
  <si>
    <t xml:space="preserve">boulons inox M6 40mm</t>
  </si>
  <si>
    <t xml:space="preserve">assemblage 1 tube + platine</t>
  </si>
  <si>
    <t xml:space="preserve">écrous freins inox M6</t>
  </si>
  <si>
    <t xml:space="preserve">rondelle inox M6</t>
  </si>
  <si>
    <t xml:space="preserve">écrous acier galvanisé M6</t>
  </si>
  <si>
    <t xml:space="preserve">pour le prémontage du vhélio</t>
  </si>
  <si>
    <t xml:space="preserve">balise GPS antivol</t>
  </si>
  <si>
    <t>gps</t>
  </si>
  <si>
    <t xml:space="preserve">sans abonnement, sans carte sim</t>
  </si>
  <si>
    <t>https://www.lecyclo.com/velo/securite/antivols/cadre-et-casque/traceur-gps-multi-usage-pour-sacoches-et-remorques-velo-invoxia.html</t>
  </si>
  <si>
    <t xml:space="preserve">tube inox Dext 22mm</t>
  </si>
  <si>
    <t xml:space="preserve">Guidon, cadre protection pluie, entretoise potence direction</t>
  </si>
  <si>
    <t>?</t>
  </si>
  <si>
    <t>ENTRETOISE</t>
  </si>
  <si>
    <t xml:space="preserve">Entretoise en aluminium</t>
  </si>
  <si>
    <t>Batterie</t>
  </si>
  <si>
    <t xml:space="preserve">https://www.greenly.earth/blog/empreinte-carbone-batterie  et https://www.transportenvironment.org/sites/te/files/publications/2019_11_Analysis_CO2_footprint_lithium-ion_batteries.pdf</t>
  </si>
  <si>
    <t xml:space="preserve"> entre 150kg et 200 Kgco2eq/kwh mais nucléaire </t>
  </si>
  <si>
    <t xml:space="preserve">Batterie lithium ion - 906Wh - 48V - 17,5Ah</t>
  </si>
  <si>
    <t xml:space="preserve">MODULOO A5 14S/5P</t>
  </si>
  <si>
    <t xml:space="preserve">contacteur à clé intégré, 2 connecteurs filaires mâles surlok plus, 4 connecteurs filaires femelle surlok plus, 1 connecteur filaire mâle charge batterie, cellule assemblées par compression (reconditionnables)</t>
  </si>
  <si>
    <t>TYVA</t>
  </si>
  <si>
    <t>https://mytyva.com/gamme-tyva-moduloo-ax/batterie-lithium-ion-48v/batterie-lithium-51-8-v-17-5-ah-bms-pro-rackable-format-a5/</t>
  </si>
  <si>
    <t>https://mytyva.com/wp-content/uploads/2020/06/FE-106-01_Notice-moduloo-Ax_StandAlone-1.pdf</t>
  </si>
  <si>
    <t>https://mytyva.com/wp-content/uploads/2020/06/TYVA_I_2007_AJ_Fiche-technique-BMS-PRO_V8.pdf</t>
  </si>
  <si>
    <t xml:space="preserve">Charge secteur</t>
  </si>
  <si>
    <t xml:space="preserve">Adaptateur pour n'importe quel chargeur</t>
  </si>
  <si>
    <t xml:space="preserve">Panneau solaire</t>
  </si>
  <si>
    <t>http://viewer.webservice-energy.org/incer-acv/app/</t>
  </si>
  <si>
    <t xml:space="preserve">1050kg eq c02/KW</t>
  </si>
  <si>
    <t>220w</t>
  </si>
  <si>
    <t xml:space="preserve">Panneau Solaire 220W</t>
  </si>
  <si>
    <t xml:space="preserve">HP FLEX 220 BLACK</t>
  </si>
  <si>
    <t xml:space="preserve">1360x796, 3.4kg, 6x10 cellules, rendement 24%</t>
  </si>
  <si>
    <t>SUNPOWER</t>
  </si>
  <si>
    <t>https://www.h2r-equipements.com/panneau-solaire-12v-pour-bateau/16248-em-kit-solaire-cc220-hp-black-mppt.html</t>
  </si>
  <si>
    <t>49,3gCo2kwh</t>
  </si>
  <si>
    <t>http://www.energiemobile.com/attachment.php?id_attachment=306</t>
  </si>
  <si>
    <t xml:space="preserve">Contrôleur de Charge solaire</t>
  </si>
  <si>
    <t xml:space="preserve">variateur électrique</t>
  </si>
  <si>
    <t xml:space="preserve">Contrôleur de Charge solaire 48V</t>
  </si>
  <si>
    <t>CTKEV300</t>
  </si>
  <si>
    <t xml:space="preserve">MPPT Boost 24V 48V 72V 300W</t>
  </si>
  <si>
    <t>SUNYIMA</t>
  </si>
  <si>
    <t>https://fr.aliexpress.com/item/4000282022570.html?spm=a2g0s.9042311.0.0.6e906c371DDzpc</t>
  </si>
  <si>
    <t xml:space="preserve">Boitier électrique</t>
  </si>
  <si>
    <t>j</t>
  </si>
  <si>
    <t xml:space="preserve">boitier électrique</t>
  </si>
  <si>
    <t xml:space="preserve">étanche, résistant aux UV</t>
  </si>
  <si>
    <t>OBO</t>
  </si>
  <si>
    <t>https://www.manomano.fr/p/boite-de-derivation-obo-bettermann-2007109-l-x-l-x-h-240-x-190-x-95-mm-gris-clair-ral-7035-ip66-1-pcs-y01836-13339954?model_id=3212801</t>
  </si>
  <si>
    <t>éclairage</t>
  </si>
  <si>
    <t xml:space="preserve">Feu avant</t>
  </si>
  <si>
    <t xml:space="preserve">Luminaire avant blanc</t>
  </si>
  <si>
    <t xml:space="preserve">Compactline 35 E-bike</t>
  </si>
  <si>
    <t>AXA</t>
  </si>
  <si>
    <t>https://www.rosebikes.fr/axa-compactline-35-eclairage-avant-pour-velo-electrique-6-12-v-2673684</t>
  </si>
  <si>
    <t>https://www.axasecurity.com/bike-security/en-gb/products/Lights/7/93944095SB/axa-compactline-35-e-bike</t>
  </si>
  <si>
    <t xml:space="preserve">Feu arrière</t>
  </si>
  <si>
    <t xml:space="preserve">Luminaire arrière rouge - feux latéraux LED pour camion 12 V</t>
  </si>
  <si>
    <t>H84285</t>
  </si>
  <si>
    <t xml:space="preserve">pack de 4</t>
  </si>
  <si>
    <t xml:space="preserve">SPEEDS AUTO</t>
  </si>
  <si>
    <t>https://www.amazon.fr/gp/product/B07H1Y39WF/ref=ox_sc_act_title_3?smid=A20E4869XCOTFN&amp;th=1</t>
  </si>
  <si>
    <t>Clignotant</t>
  </si>
  <si>
    <t xml:space="preserve">Luminaire latéral orange - feux latéraux LED pour camion 12 V</t>
  </si>
  <si>
    <t>H84279</t>
  </si>
  <si>
    <t>https://www.amazon.fr/gp/product/B07H1VXVLP/ref=ox_sc_act_title_3?smid=A20E4869XCOTFN&amp;th=1</t>
  </si>
  <si>
    <t xml:space="preserve">Fils faible intensité rouge</t>
  </si>
  <si>
    <t xml:space="preserve"> fil en kg c02/m</t>
  </si>
  <si>
    <t xml:space="preserve">fils 0,75mm²</t>
  </si>
  <si>
    <t xml:space="preserve">x ml, 77W max (pour 2m)</t>
  </si>
  <si>
    <t xml:space="preserve">mano à mano</t>
  </si>
  <si>
    <t xml:space="preserve">Fils forte intensité rouge</t>
  </si>
  <si>
    <t>fil</t>
  </si>
  <si>
    <t xml:space="preserve">fils 2,5mm²</t>
  </si>
  <si>
    <t xml:space="preserve">x ml, 257Wmax (pour 2m)</t>
  </si>
  <si>
    <t xml:space="preserve">Fils faible intensité noir</t>
  </si>
  <si>
    <t xml:space="preserve">fil </t>
  </si>
  <si>
    <t xml:space="preserve">Fils forte intensité noir</t>
  </si>
  <si>
    <t>Fusibles</t>
  </si>
  <si>
    <t>https://www.bilans-ges.ademe.fr/fr/accueil/documentation-gene/index/page/Produits_en_caoutchouc_et_en_p</t>
  </si>
  <si>
    <t xml:space="preserve">métal + plastique </t>
  </si>
  <si>
    <t xml:space="preserve">3x5A, 1x20A, 1x25A</t>
  </si>
  <si>
    <t xml:space="preserve"> -</t>
  </si>
  <si>
    <t>https://www.manomano.fr/p/fusible-enfichable-a-lamelles-pour-auto-moto-assortiment-de-30-fusibles-298223</t>
  </si>
  <si>
    <t xml:space="preserve">Convertisseur 48V-12V</t>
  </si>
  <si>
    <t>electronique</t>
  </si>
  <si>
    <t>f</t>
  </si>
  <si>
    <t>B07KQ6W44P</t>
  </si>
  <si>
    <t xml:space="preserve">300W, étanche</t>
  </si>
  <si>
    <t>https://www.amazon.fr/gp/product/B07KQ6W44P/ref=ppx_yo_dt_b_search_asin_title?ie=UTF8&amp;psc=1</t>
  </si>
  <si>
    <t xml:space="preserve">Prises 12V allume cigare et USB</t>
  </si>
  <si>
    <t>https://www.bilans-ges.ademe.fr/documentation/UPLOAD_DOC_FR/index.htm?ordinateurs_et_equuipements_pe.htm</t>
  </si>
  <si>
    <t xml:space="preserve">Ensemble 1 prise 12V marine + bloc 2 prises USB + interupteur</t>
  </si>
  <si>
    <t>SOEKAVIA</t>
  </si>
  <si>
    <t>https://www.manomano.fr/catalogue/p/soekavia-4-en-1-marine-switch-panel-12v-42a-dual-usb-socket-chargeur-prise-de-courant-et-led-voltmetre-et-allume-cigares-28093097?model_id=28073986</t>
  </si>
  <si>
    <t xml:space="preserve">Connecteur (partie solaire)</t>
  </si>
  <si>
    <t xml:space="preserve">Polyamide </t>
  </si>
  <si>
    <t>a</t>
  </si>
  <si>
    <t xml:space="preserve">Paire de connecteurs 2 broches en T + gaine thermo mâle+femelle</t>
  </si>
  <si>
    <t>U.N.</t>
  </si>
  <si>
    <t xml:space="preserve">magasin https://www.rexel.fr ou magasin auto ou farnell</t>
  </si>
  <si>
    <t>Connecteur</t>
  </si>
  <si>
    <t>Polyamide</t>
  </si>
  <si>
    <t>b</t>
  </si>
  <si>
    <t xml:space="preserve">Paire de connecteurs 2 broches standard + gaine thermo mâle+femelle</t>
  </si>
  <si>
    <t>c</t>
  </si>
  <si>
    <t xml:space="preserve">Paire de connecteurs 6 broches standard + gaine thermo mâle+femelle</t>
  </si>
  <si>
    <t xml:space="preserve">!! Attention à l’intensité, 25A pour les fils allume-cigare</t>
  </si>
  <si>
    <t xml:space="preserve">https://www.rexel.fr ou magasin auto ou farnell</t>
  </si>
  <si>
    <t>d</t>
  </si>
  <si>
    <t xml:space="preserve">Paire de connecteurs 8 broches standard + gaine thermo mâle+femelle</t>
  </si>
  <si>
    <t>https://fr.rs-online.com/web/p/boitiers-de-connecteurs-pour-circuits-imprimes/8201065/</t>
  </si>
  <si>
    <t>e</t>
  </si>
  <si>
    <t xml:space="preserve">Connecteur 2 pôles 48V mâle+femelle</t>
  </si>
  <si>
    <t xml:space="preserve">Surlok https://fr.farnell.com/w/search/prl/resultats?st=surlok</t>
  </si>
  <si>
    <t xml:space="preserve">Boitier porte fusible</t>
  </si>
  <si>
    <t>g</t>
  </si>
  <si>
    <t xml:space="preserve">Porte fusibles avec LEDs témoins</t>
  </si>
  <si>
    <t>https://www.amazon.fr/Kohree-Couvercle-Protection-Autocollants-Camping-car/dp/B07XXTQPKL/</t>
  </si>
  <si>
    <t xml:space="preserve">Porte fusible filaire</t>
  </si>
  <si>
    <t>h</t>
  </si>
  <si>
    <t xml:space="preserve">Porte fusible filaire 30A</t>
  </si>
  <si>
    <t>https://www.amazon.fr/Rantecks-enfichable-faisceau-porte-fusible-automobile/dp/B08HLXV4YR</t>
  </si>
  <si>
    <t xml:space="preserve">Boite porte fusible</t>
  </si>
  <si>
    <t>i</t>
  </si>
  <si>
    <t xml:space="preserve">Boîte porte fusibles + base relais</t>
  </si>
  <si>
    <t>https://www.amazon.fr/YFJLOVE-imperméable-lautomobile-Porte-fusible-emplacements/dp/B096TZSYYY</t>
  </si>
  <si>
    <t xml:space="preserve">Relais clignotant</t>
  </si>
  <si>
    <t>k</t>
  </si>
  <si>
    <t xml:space="preserve">Relais clignotant 3 pôles LEDs</t>
  </si>
  <si>
    <t>CL283L</t>
  </si>
  <si>
    <t xml:space="preserve">catalogue Casteels (revendeur près de chez Pierre)</t>
  </si>
  <si>
    <t>Comodo</t>
  </si>
  <si>
    <t xml:space="preserve">kg eq/m2</t>
  </si>
  <si>
    <t>l</t>
  </si>
  <si>
    <t xml:space="preserve">Comodo + interrupteurs flash et klaxon</t>
  </si>
  <si>
    <t>https://www.amazon.fr/Qiilu-Commutateur-Clignotant-Lumière-Bouton-poussoir/dp/B07CPMQKKP</t>
  </si>
  <si>
    <t xml:space="preserve">Avertisseur sonore</t>
  </si>
  <si>
    <t>https://www.amazon.fr/avertisseur-motocycle-Universel-tricycles-pocketbikes/dp/B07DWVX98L</t>
  </si>
  <si>
    <t>Cosses</t>
  </si>
  <si>
    <t>cosses</t>
  </si>
  <si>
    <t xml:space="preserve">feu flash</t>
  </si>
  <si>
    <t xml:space="preserve">feu flash led encastrable dans une prise allume cigare</t>
  </si>
  <si>
    <t xml:space="preserve">capuchon reférement </t>
  </si>
  <si>
    <t xml:space="preserve">capuchon reférmant les trous de prise 12V non utilisées</t>
  </si>
  <si>
    <t>D28mm</t>
  </si>
  <si>
    <t xml:space="preserve">Tableau comparatif des empreintes carbonne de véhicule en Kg eq CO2</t>
  </si>
  <si>
    <t xml:space="preserve">Vhélio (sans transport des pièce)</t>
  </si>
  <si>
    <t xml:space="preserve">Vélo électrique</t>
  </si>
  <si>
    <t>https://www.bilans-ges.ademe.fr/fr/basecarbone/donnees-consulter/liste-element/categorie/164</t>
  </si>
  <si>
    <t xml:space="preserve">Voiture électrique cœur de gamme</t>
  </si>
  <si>
    <t>Cyclomoteur</t>
  </si>
  <si>
    <t>https://www.bilans-ges.ademe.fr/fr/basecarbone/donnees-consulter/liste-element/categorie/151</t>
  </si>
  <si>
    <t xml:space="preserve"> Voiture motorisation moyenne 2018</t>
  </si>
  <si>
    <t xml:space="preserve">lien bas de données KG eq CO2 :</t>
  </si>
  <si>
    <t>https://winnipeg.ca/finance/findata/matmgt/documents/2012/682-2012/682-2012_Appendix_H-WSTP_South_End_Plant_Process_Selection_Report/Appendix%207.pdf</t>
  </si>
  <si>
    <t>outillage</t>
  </si>
  <si>
    <t xml:space="preserve">pince à sertir</t>
  </si>
  <si>
    <t xml:space="preserve">jusqu'à 6mm²</t>
  </si>
  <si>
    <t>perceuse/visseuse</t>
  </si>
  <si>
    <t xml:space="preserve">clé plate de 10</t>
  </si>
  <si>
    <t xml:space="preserve">douille de 10mm</t>
  </si>
  <si>
    <t xml:space="preserve">scie à métaux ou scie sabre ou scie sauteuse ou scie circulaire compatible aluminium</t>
  </si>
  <si>
    <t xml:space="preserve">gabarit de perçage</t>
  </si>
  <si>
    <t>lime</t>
  </si>
  <si>
    <t>étau</t>
  </si>
  <si>
    <t>,,,3</t>
  </si>
  <si>
    <t xml:space="preserve">forêt de 6,5mm</t>
  </si>
  <si>
    <t>5?</t>
  </si>
  <si>
    <t>https://www.manomano.fr/catalogue/p/foret-metal-tornado-65-nwka-hss-r-34659612?model_id=34640493#description</t>
  </si>
  <si>
    <t>ébavureur</t>
  </si>
  <si>
    <t xml:space="preserve">masse estimé ou choix du matériaux</t>
  </si>
  <si>
    <t xml:space="preserve">Bouchons extrémités tubes</t>
  </si>
  <si>
    <t xml:space="preserve">MOYEU ARRIÈRE</t>
  </si>
  <si>
    <t xml:space="preserve">Moyeu 5 vitesses shimano</t>
  </si>
  <si>
    <t>SG-C7050</t>
  </si>
  <si>
    <t>Bikester.fr?</t>
  </si>
  <si>
    <t>https://si.shimano.com/api/publish/storage/pdf/en/sm/IHG-INTER5E/SM-IHG-INTER5E-001_ENG.pdf</t>
  </si>
  <si>
    <t>courroie</t>
  </si>
  <si>
    <t xml:space="preserve">M8 12 mm optibelt?</t>
  </si>
  <si>
    <t xml:space="preserve">CONVERTISSEUR DE TENSION AC – AC/DC</t>
  </si>
  <si>
    <r>
      <t xml:space="preserve">Convertisseur </t>
    </r>
    <r>
      <rPr>
        <sz val="9"/>
        <color indexed="63"/>
        <rFont val="Arial"/>
      </rPr>
      <t xml:space="preserve">12V 200V 240V 300W AC vers AC ou DC</t>
    </r>
  </si>
  <si>
    <t>B076P6WHS1</t>
  </si>
  <si>
    <t xml:space="preserve">BAC GERBABLE 4504A</t>
  </si>
  <si>
    <t xml:space="preserve">Bac gerbable Europe 60x40x24.6 avec couvercle</t>
  </si>
  <si>
    <t>4504A</t>
  </si>
  <si>
    <t>Raja.fr</t>
  </si>
  <si>
    <t xml:space="preserve">BAC GERBABLE 3004A</t>
  </si>
  <si>
    <t xml:space="preserve">Bac gerbable Europe 40x30x33 avec couvercle</t>
  </si>
  <si>
    <t>3004A</t>
  </si>
  <si>
    <t xml:space="preserve">KIT CONVERSION MONO-VITESSE</t>
  </si>
  <si>
    <t xml:space="preserve">Kit conversion moyeux mono-vitesse</t>
  </si>
  <si>
    <t xml:space="preserve">Kit Single Speed</t>
  </si>
  <si>
    <t>Probikeshop.fr</t>
  </si>
  <si>
    <t>ADAPTATEUR</t>
  </si>
  <si>
    <t xml:space="preserve">Adaptateur Center Lock 6 trous – SHIMANO</t>
  </si>
  <si>
    <t>ESMRTAD05</t>
  </si>
  <si>
    <t xml:space="preserve">MPT-7210A MPPT </t>
  </si>
  <si>
    <t xml:space="preserve">MPPT Boost, entrée 12-60V, sortie 15-90V</t>
  </si>
  <si>
    <t xml:space="preserve">non connu</t>
  </si>
  <si>
    <t>https://www.fnac.com/mp40218263/Controleur-de-Charge-de-Panneau-Solaire-avec-l-Affichage-LCD-MPT-7210A-MPPT/w-4?oref=bed5bb33-e255-227a-79b6-0ea47cca0e66&amp;Origin=CMP_GOOGLE_MP_BRICO&amp;esl-k=sem-google%7cng%7cc504435059502%7cm%7ckpla376933844384%7cp%7ct%7cdc%7ca127560733428%7cg12502074717&amp;gclid=CjwKCAjwtpGGBhBJEiwAyRZX2iijHU8bjPOMq11ttadXYc0gf5wzvtg_exngjRWoCDOKo6VYDR43fxoC8LEQAvD_BwE&amp;gclsrc=aw.ds</t>
  </si>
  <si>
    <t xml:space="preserve">BILAN CO2 fabrication</t>
  </si>
  <si>
    <t>kgCO2</t>
  </si>
  <si>
    <t>%</t>
  </si>
  <si>
    <t xml:space="preserve">durée de vie (ans)</t>
  </si>
  <si>
    <t xml:space="preserve">emission CO annuelle</t>
  </si>
  <si>
    <t>Aluminium</t>
  </si>
  <si>
    <t>Divers</t>
  </si>
  <si>
    <t>Consommation</t>
  </si>
  <si>
    <t xml:space="preserve">TOTAL fabrication</t>
  </si>
  <si>
    <t xml:space="preserve">Total utilisation</t>
  </si>
  <si>
    <t xml:space="preserve">à intégréer à fiche technique :</t>
  </si>
  <si>
    <t xml:space="preserve">790 kgeqCO2 (30% PV; 30% alu.;22% divers; 18% batterie)</t>
  </si>
  <si>
    <t xml:space="preserve">Distance annuelle </t>
  </si>
  <si>
    <t>km</t>
  </si>
  <si>
    <t xml:space="preserve">Émission CO2 par km</t>
  </si>
  <si>
    <t>g/km</t>
  </si>
  <si>
    <t xml:space="preserve">fournisseurs mutualisant les pièces</t>
  </si>
  <si>
    <t>rosebikes</t>
  </si>
  <si>
    <t>probikeshop</t>
  </si>
  <si>
    <t>hollandbikeshop</t>
  </si>
  <si>
    <t xml:space="preserve">123 courroie</t>
  </si>
  <si>
    <t>fnac</t>
  </si>
  <si>
    <t>cdiscount</t>
  </si>
  <si>
    <t>lecyclo</t>
  </si>
  <si>
    <t xml:space="preserve">RS components?</t>
  </si>
  <si>
    <t xml:space="preserve">profils métal</t>
  </si>
  <si>
    <t>https://www.vis-express.fr/</t>
  </si>
  <si>
    <t>https://www.bricovis.fr/</t>
  </si>
  <si>
    <t xml:space="preserve">un peu plus pratique que vis express</t>
  </si>
  <si>
    <t xml:space="preserve">à essayer de substituer</t>
  </si>
  <si>
    <t>amazon</t>
  </si>
  <si>
    <t xml:space="preserve">Magasins Rexel  : connecteurs ILME, HARTING…</t>
  </si>
  <si>
    <t xml:space="preserve">Composants :Farnell, Conrad, RadioSpare</t>
  </si>
  <si>
    <t xml:space="preserve">aluminium (1 tonnes)</t>
  </si>
  <si>
    <r>
      <t xml:space="preserve">7803 kg CO</t>
    </r>
    <r>
      <rPr>
        <vertAlign val="subscript"/>
        <sz val="10"/>
        <color rgb="FF58595B"/>
        <rFont val="Tahoma"/>
      </rPr>
      <t>2e</t>
    </r>
  </si>
  <si>
    <t xml:space="preserve">aluminium recyclé</t>
  </si>
  <si>
    <r>
      <t xml:space="preserve">562 kg CO</t>
    </r>
    <r>
      <rPr>
        <vertAlign val="subscript"/>
        <sz val="10"/>
        <color rgb="FF58595B"/>
        <rFont val="Tahoma"/>
      </rPr>
      <t>2e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</si>
</sst>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\ \€;[Red]\-#,##0.00\ \€"/>
  </numFmts>
  <fonts count="15">
    <font>
      <name val="Calibri"/>
      <color indexed="64"/>
      <sz val="11.000000"/>
    </font>
    <font>
      <name val="Calibri"/>
      <color theme="10"/>
      <sz val="11.000000"/>
      <u/>
    </font>
    <font>
      <name val="Arial"/>
      <color indexed="64"/>
      <sz val="9.000000"/>
    </font>
    <font>
      <name val="Arial"/>
      <color rgb="FF00B050"/>
      <sz val="9.000000"/>
    </font>
    <font>
      <name val="Arial"/>
      <color indexed="2"/>
      <sz val="9.000000"/>
    </font>
    <font>
      <name val="Arial"/>
      <color rgb="FF00B050"/>
      <sz val="9.000000"/>
      <u/>
    </font>
    <font>
      <name val="Arial"/>
      <color indexed="2"/>
      <sz val="9.000000"/>
      <u/>
    </font>
    <font>
      <name val="Arial"/>
      <color theme="10"/>
      <sz val="9.000000"/>
      <u/>
    </font>
    <font>
      <name val="Arial"/>
      <color theme="5"/>
      <sz val="9.000000"/>
      <u/>
    </font>
    <font>
      <name val="Arial"/>
      <color theme="5"/>
      <sz val="9.000000"/>
    </font>
    <font>
      <name val="Calibri"/>
      <color rgb="FF00B050"/>
      <sz val="11.000000"/>
      <u/>
    </font>
    <font>
      <name val="Arial"/>
      <sz val="9.000000"/>
    </font>
    <font>
      <name val="Arial"/>
      <color indexed="64"/>
      <sz val="11.000000"/>
    </font>
    <font>
      <name val="Calibri"/>
      <b/>
      <color indexed="64"/>
      <sz val="11.000000"/>
    </font>
    <font>
      <name val="Tahoma"/>
      <color rgb="FF58595B"/>
      <sz val="10.000000"/>
    </font>
  </fonts>
  <fills count="1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none"/>
    </fill>
    <fill>
      <patternFill patternType="solid">
        <fgColor indexed="2"/>
        <bgColor indexed="64"/>
      </patternFill>
    </fill>
    <fill>
      <patternFill patternType="solid">
        <fgColor theme="9" tint="0.79998168889431442"/>
        <bgColor indexed="53"/>
      </patternFill>
    </fill>
    <fill>
      <patternFill patternType="solid">
        <fgColor theme="7" tint="0.79998168889431442"/>
        <bgColor indexed="5"/>
      </patternFill>
    </fill>
    <fill>
      <patternFill patternType="solid">
        <fgColor theme="9" tint="0.79998168889431442"/>
        <bgColor indexed="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fontId="0" fillId="0" borderId="0" numFmtId="0" applyNumberFormat="1" applyFont="1" applyFill="1" applyBorder="1"/>
    <xf fontId="1" fillId="0" borderId="0" numFmtId="0" applyNumberFormat="0" applyFont="1" applyFill="0" applyBorder="0"/>
    <xf fontId="0" fillId="0" borderId="0" numFmtId="9" applyNumberFormat="1" applyFont="0" applyFill="0" applyBorder="0"/>
  </cellStyleXfs>
  <cellXfs count="93">
    <xf fontId="0" fillId="0" borderId="0" numFmtId="0" xfId="0"/>
    <xf fontId="2" fillId="0" borderId="0" numFmtId="0" xfId="0" applyFont="1"/>
    <xf fontId="2" fillId="0" borderId="0" numFmtId="0" xfId="0" applyFont="1" applyAlignment="1">
      <alignment horizontal="left"/>
    </xf>
    <xf fontId="0" fillId="0" borderId="0" numFmtId="0" xfId="0"/>
    <xf fontId="2" fillId="0" borderId="0" numFmtId="0" xfId="0" applyFont="1" applyAlignment="1">
      <alignment horizontal="center"/>
    </xf>
    <xf fontId="2" fillId="2" borderId="0" numFmtId="0" xfId="0" applyFont="1" applyFill="1"/>
    <xf fontId="2" fillId="3" borderId="0" numFmtId="0" xfId="0" applyFont="1" applyFill="1" applyAlignment="1">
      <alignment horizontal="left"/>
    </xf>
    <xf fontId="0" fillId="4" borderId="0" numFmtId="0" xfId="0" applyFill="1"/>
    <xf fontId="2" fillId="5" borderId="0" numFmtId="0" xfId="0" applyFont="1" applyFill="1"/>
    <xf fontId="2" fillId="6" borderId="0" numFmtId="0" xfId="0" applyFont="1" applyFill="1" applyAlignment="1">
      <alignment horizontal="left"/>
    </xf>
    <xf fontId="3" fillId="7" borderId="0" numFmtId="0" xfId="0" applyFont="1" applyFill="1"/>
    <xf fontId="4" fillId="7" borderId="0" numFmtId="0" xfId="0" applyFont="1" applyFill="1"/>
    <xf fontId="3" fillId="0" borderId="0" numFmtId="0" xfId="0" applyFont="1"/>
    <xf fontId="4" fillId="0" borderId="0" numFmtId="0" xfId="0" applyFont="1"/>
    <xf fontId="2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left" vertical="top" wrapText="1"/>
    </xf>
    <xf fontId="2" fillId="3" borderId="0" numFmtId="0" xfId="0" applyFont="1" applyFill="1"/>
    <xf fontId="1" fillId="3" borderId="0" numFmtId="0" xfId="1" applyFont="1" applyFill="1"/>
    <xf fontId="2" fillId="3" borderId="0" numFmtId="1" xfId="0" applyNumberFormat="1" applyFont="1" applyFill="1"/>
    <xf fontId="2" fillId="3" borderId="0" numFmtId="0" xfId="0" applyFont="1" applyFill="1" applyAlignment="1">
      <alignment horizontal="center"/>
    </xf>
    <xf fontId="5" fillId="3" borderId="0" numFmtId="0" xfId="1" applyFont="1" applyFill="1"/>
    <xf fontId="3" fillId="3" borderId="0" numFmtId="160" xfId="0" applyNumberFormat="1" applyFont="1" applyFill="1"/>
    <xf fontId="4" fillId="3" borderId="0" numFmtId="0" xfId="0" applyFont="1" applyFill="1" applyAlignment="1">
      <alignment horizontal="center"/>
    </xf>
    <xf fontId="6" fillId="3" borderId="0" numFmtId="0" xfId="1" applyFont="1" applyFill="1"/>
    <xf fontId="4" fillId="3" borderId="0" numFmtId="160" xfId="1" applyNumberFormat="1" applyFont="1" applyFill="1" applyAlignment="1">
      <alignment horizontal="right"/>
    </xf>
    <xf fontId="7" fillId="3" borderId="0" numFmtId="0" xfId="1" applyFont="1" applyFill="1"/>
    <xf fontId="2" fillId="4" borderId="0" numFmtId="0" xfId="0" applyFont="1" applyFill="1"/>
    <xf fontId="2" fillId="8" borderId="0" numFmtId="0" xfId="0" applyFont="1" applyFill="1" applyAlignment="1">
      <alignment horizontal="center"/>
    </xf>
    <xf fontId="8" fillId="3" borderId="0" numFmtId="0" xfId="1" applyFont="1" applyFill="1"/>
    <xf fontId="9" fillId="3" borderId="0" numFmtId="160" xfId="0" applyNumberFormat="1" applyFont="1" applyFill="1"/>
    <xf fontId="2" fillId="5" borderId="0" numFmtId="0" xfId="0" applyFont="1" applyFill="1" applyAlignment="1">
      <alignment horizontal="left"/>
    </xf>
    <xf fontId="2" fillId="5" borderId="0" numFmtId="0" xfId="0" applyFont="1" applyFill="1" applyAlignment="1">
      <alignment horizontal="center"/>
    </xf>
    <xf fontId="7" fillId="5" borderId="0" numFmtId="0" xfId="1" applyFont="1" applyFill="1"/>
    <xf fontId="2" fillId="9" borderId="0" numFmtId="0" xfId="0" applyFont="1" applyFill="1"/>
    <xf fontId="1" fillId="5" borderId="0" numFmtId="0" xfId="1" applyFont="1" applyFill="1"/>
    <xf fontId="2" fillId="0" borderId="0" numFmtId="1" xfId="0" applyNumberFormat="1" applyFont="1"/>
    <xf fontId="10" fillId="3" borderId="0" numFmtId="0" xfId="0" applyFont="1" applyFill="1"/>
    <xf fontId="1" fillId="0" borderId="0" numFmtId="0" xfId="1" applyFont="1"/>
    <xf fontId="5" fillId="7" borderId="0" numFmtId="0" xfId="1" applyFont="1" applyFill="1"/>
    <xf fontId="3" fillId="7" borderId="0" numFmtId="160" xfId="0" applyNumberFormat="1" applyFont="1" applyFill="1"/>
    <xf fontId="2" fillId="5" borderId="1" numFmtId="0" xfId="0" applyFont="1" applyFill="1" applyBorder="1"/>
    <xf fontId="4" fillId="4" borderId="0" numFmtId="0" xfId="0" applyFont="1" applyFill="1"/>
    <xf fontId="2" fillId="8" borderId="0" numFmtId="0" xfId="0" applyFont="1" applyFill="1"/>
    <xf fontId="2" fillId="5" borderId="0" numFmtId="1" xfId="0" applyNumberFormat="1" applyFont="1" applyFill="1"/>
    <xf fontId="2" fillId="4" borderId="0" numFmtId="0" xfId="0" applyFont="1" applyFill="1" applyAlignment="1">
      <alignment horizontal="center"/>
    </xf>
    <xf fontId="2" fillId="10" borderId="0" numFmtId="0" xfId="0" applyFont="1" applyFill="1" applyAlignment="1">
      <alignment horizontal="center"/>
    </xf>
    <xf fontId="2" fillId="10" borderId="0" numFmtId="0" xfId="0" applyFont="1" applyFill="1"/>
    <xf fontId="2" fillId="11" borderId="0" numFmtId="0" xfId="0" applyFont="1" applyFill="1" applyAlignment="1">
      <alignment horizontal="center"/>
    </xf>
    <xf fontId="2" fillId="11" borderId="0" numFmtId="0" xfId="0" applyFont="1" applyFill="1"/>
    <xf fontId="1" fillId="11" borderId="0" numFmtId="0" xfId="1" applyFont="1" applyFill="1"/>
    <xf fontId="2" fillId="12" borderId="0" numFmtId="0" xfId="0" applyFont="1" applyFill="1"/>
    <xf fontId="2" fillId="12" borderId="0" numFmtId="0" xfId="0" applyFont="1" applyFill="1" applyAlignment="1">
      <alignment horizontal="left"/>
    </xf>
    <xf fontId="2" fillId="12" borderId="0" numFmtId="0" xfId="0" applyFont="1" applyFill="1" applyAlignment="1">
      <alignment horizontal="center"/>
    </xf>
    <xf fontId="1" fillId="13" borderId="0" numFmtId="0" xfId="1" applyFont="1" applyFill="1"/>
    <xf fontId="2" fillId="13" borderId="0" numFmtId="0" xfId="0" applyFont="1" applyFill="1"/>
    <xf fontId="2" fillId="12" borderId="0" numFmtId="1" xfId="0" applyNumberFormat="1" applyFont="1" applyFill="1"/>
    <xf fontId="2" fillId="13" borderId="0" numFmtId="0" xfId="0" applyFont="1" applyFill="1" applyAlignment="1">
      <alignment horizontal="center"/>
    </xf>
    <xf fontId="2" fillId="11" borderId="0" numFmtId="0" xfId="0" applyFont="1" applyFill="1" applyAlignment="1">
      <alignment horizontal="left"/>
    </xf>
    <xf fontId="2" fillId="4" borderId="0" numFmtId="1" xfId="0" applyNumberFormat="1" applyFont="1" applyFill="1"/>
    <xf fontId="11" fillId="4" borderId="0" numFmtId="0" xfId="0" applyFont="1" applyFill="1"/>
    <xf fontId="11" fillId="5" borderId="0" numFmtId="0" xfId="0" applyFont="1" applyFill="1"/>
    <xf fontId="2" fillId="5" borderId="0" numFmtId="0" xfId="0" applyFont="1" applyFill="1" applyAlignment="1">
      <alignment horizontal="left" wrapText="1"/>
    </xf>
    <xf fontId="2" fillId="5" borderId="0" numFmtId="0" xfId="0" applyFont="1" applyFill="1" applyAlignment="1">
      <alignment wrapText="1"/>
    </xf>
    <xf fontId="1" fillId="5" borderId="0" numFmtId="0" xfId="0" applyFont="1" applyFill="1" applyAlignment="1">
      <alignment horizontal="left"/>
    </xf>
    <xf fontId="12" fillId="8" borderId="1" numFmtId="0" xfId="0" applyFont="1" applyFill="1" applyBorder="1" applyAlignment="1">
      <alignment horizontal="center"/>
    </xf>
    <xf fontId="0" fillId="14" borderId="1" numFmtId="0" xfId="0" applyFill="1" applyBorder="1" applyAlignment="1">
      <alignment horizontal="center"/>
    </xf>
    <xf fontId="0" fillId="14" borderId="1" numFmtId="0" xfId="0" applyFill="1" applyBorder="1"/>
    <xf fontId="0" fillId="3" borderId="1" numFmtId="0" xfId="0" applyFill="1" applyBorder="1" applyAlignment="1">
      <alignment horizontal="center"/>
    </xf>
    <xf fontId="0" fillId="3" borderId="1" numFmtId="0" xfId="0" applyFill="1" applyBorder="1"/>
    <xf fontId="12" fillId="15" borderId="2" numFmtId="0" xfId="0" applyFont="1" applyFill="1" applyBorder="1" applyAlignment="1">
      <alignment horizontal="center"/>
    </xf>
    <xf fontId="12" fillId="15" borderId="3" numFmtId="0" xfId="0" applyFont="1" applyFill="1" applyBorder="1" applyAlignment="1">
      <alignment horizontal="center"/>
    </xf>
    <xf fontId="12" fillId="15" borderId="4" numFmtId="0" xfId="0" applyFont="1" applyFill="1" applyBorder="1" applyAlignment="1">
      <alignment horizontal="center"/>
    </xf>
    <xf fontId="2" fillId="15" borderId="1" numFmtId="0" xfId="0" applyFont="1" applyFill="1" applyBorder="1"/>
    <xf fontId="12" fillId="16" borderId="2" numFmtId="0" xfId="0" applyFont="1" applyFill="1" applyBorder="1" applyAlignment="1">
      <alignment horizontal="center"/>
    </xf>
    <xf fontId="12" fillId="16" borderId="3" numFmtId="0" xfId="0" applyFont="1" applyFill="1" applyBorder="1" applyAlignment="1">
      <alignment horizontal="center"/>
    </xf>
    <xf fontId="12" fillId="16" borderId="4" numFmtId="0" xfId="0" applyFont="1" applyFill="1" applyBorder="1" applyAlignment="1">
      <alignment horizontal="center"/>
    </xf>
    <xf fontId="2" fillId="16" borderId="1" numFmtId="0" xfId="0" applyFont="1" applyFill="1" applyBorder="1"/>
    <xf fontId="12" fillId="17" borderId="2" numFmtId="0" xfId="0" applyFont="1" applyFill="1" applyBorder="1" applyAlignment="1">
      <alignment horizontal="center"/>
    </xf>
    <xf fontId="12" fillId="17" borderId="3" numFmtId="0" xfId="0" applyFont="1" applyFill="1" applyBorder="1" applyAlignment="1">
      <alignment horizontal="center"/>
    </xf>
    <xf fontId="12" fillId="17" borderId="4" numFmtId="0" xfId="0" applyFont="1" applyFill="1" applyBorder="1" applyAlignment="1">
      <alignment horizontal="center"/>
    </xf>
    <xf fontId="2" fillId="17" borderId="1" numFmtId="0" xfId="0" applyFont="1" applyFill="1" applyBorder="1"/>
    <xf fontId="2" fillId="4" borderId="0" numFmtId="0" xfId="0" applyFont="1" applyFill="1" applyAlignment="1">
      <alignment horizontal="left"/>
    </xf>
    <xf fontId="2" fillId="18" borderId="0" numFmtId="0" xfId="0" applyFont="1" applyFill="1"/>
    <xf fontId="2" fillId="12" borderId="0" numFmtId="0" xfId="0" applyFont="1" applyFill="1" applyAlignment="1">
      <alignment horizontal="left" wrapText="1"/>
    </xf>
    <xf fontId="2" fillId="12" borderId="0" numFmtId="0" xfId="0" applyFont="1" applyFill="1" applyAlignment="1">
      <alignment wrapText="1"/>
    </xf>
    <xf fontId="1" fillId="12" borderId="0" numFmtId="0" xfId="1" applyFont="1" applyFill="1"/>
    <xf fontId="0" fillId="0" borderId="0" numFmtId="9" xfId="2" applyNumberFormat="1"/>
    <xf fontId="0" fillId="0" borderId="0" numFmtId="1" xfId="0" applyNumberFormat="1"/>
    <xf fontId="0" fillId="0" borderId="0" numFmtId="2" xfId="0" applyNumberFormat="1"/>
    <xf fontId="13" fillId="0" borderId="0" numFmtId="0" xfId="0" applyFont="1"/>
    <xf fontId="2" fillId="0" borderId="0" numFmtId="0" xfId="0" applyFont="1" applyAlignment="1">
      <alignment horizontal="left" wrapText="1"/>
    </xf>
    <xf fontId="2" fillId="0" borderId="0" numFmtId="0" xfId="0" applyFont="1" applyAlignment="1">
      <alignment wrapText="1"/>
    </xf>
    <xf fontId="14" fillId="0" borderId="0" numFmtId="0" xfId="0" applyFont="1"/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65" Type="http://schemas.openxmlformats.org/officeDocument/2006/relationships/vmlDrawing" Target="../drawings/vmlDrawing1.vml"/><Relationship  Id="rId60" Type="http://schemas.openxmlformats.org/officeDocument/2006/relationships/hyperlink" Target="https://www.raja.fr/stockage-manutention-securite/bacs-et-caisses/bacs-gerbables-et-caisses-plastiques/bac-gerbable-norme-europe-couvercle-integre_OFF_FR_1422.html" TargetMode="External"/><Relationship  Id="rId59" Type="http://schemas.openxmlformats.org/officeDocument/2006/relationships/hyperlink" Target="https://www.amazon.fr/BESTEK-Convertisseur-Transformateur-Europ&#233;enne-Protections/dp/B076P6WHS1/" TargetMode="External"/><Relationship  Id="rId63" Type="http://schemas.openxmlformats.org/officeDocument/2006/relationships/hyperlink" Target="https://www.fnac.com/mp40218263/Controleur-de-Charge-de-Panneau-Solaire-avec-l-Affichage-LCD-MPT-7210A-MPPT/w-4?oref=bed5bb33-e255-227a-79b6-0ea47cca0e66&amp;Origin=CMP_GOOGLE_MP_BRICO&amp;esl-k=sem-google%7cng%7cc504435059502%7cm%7ckpla376933844384%7cp%7ct%7cdc%7ca127560733428%7cg12502074717&amp;gclid=CjwKCAjwtpGGBhBJEiwAyRZX2iijHU8bjPOMq11ttadXYc0gf5wzvtg_exngjRWoCDOKo6VYDR43fxoC8LEQAvD_BwE&amp;gclsrc=aw.ds" TargetMode="External"/><Relationship  Id="rId57" Type="http://schemas.openxmlformats.org/officeDocument/2006/relationships/hyperlink" Target="https://www.amazon.fr/avertisseur-motocycle-Universel-tricycles-pocketbikes/dp/B07DWVX98L" TargetMode="External"/><Relationship  Id="rId56" Type="http://schemas.openxmlformats.org/officeDocument/2006/relationships/hyperlink" Target="https://www.amazon.fr/Qiilu-Commutateur-Clignotant-Lumi&#232;re-Bouton-poussoir/dp/B07CPMQKKP" TargetMode="External"/><Relationship  Id="rId51" Type="http://schemas.openxmlformats.org/officeDocument/2006/relationships/hyperlink" Target="https://www.amazon.fr/gp/product/B07KQ6W44P/ref=ppx_yo_dt_b_search_asin_title?ie=UTF8&amp;psc=1" TargetMode="External"/><Relationship  Id="rId48" Type="http://schemas.openxmlformats.org/officeDocument/2006/relationships/hyperlink" Target="https://www.bilans-ges.ademe.fr/fr/accueil/documentation-gene/index/page/Equipements_electriques" TargetMode="External"/><Relationship  Id="rId55" Type="http://schemas.openxmlformats.org/officeDocument/2006/relationships/hyperlink" Target="https://www.amazon.fr/Rantecks-enfichable-faisceau-porte-fusible-automobile/dp/B08HLXV4YR" TargetMode="External"/><Relationship  Id="rId47" Type="http://schemas.openxmlformats.org/officeDocument/2006/relationships/hyperlink" Target="https://www.amazon.fr/gp/product/B07H1VXVLP/ref=ox_sc_act_title_3?smid=A20E4869XCOTFN&amp;th=1" TargetMode="External"/><Relationship  Id="rId45" Type="http://schemas.openxmlformats.org/officeDocument/2006/relationships/hyperlink" Target="https://www.axasecurity.com/bike-security/en-gb/products/Lights/7/93944095SB/axa-compactline-35-e-bike" TargetMode="External"/><Relationship  Id="rId64" Type="http://schemas.openxmlformats.org/officeDocument/2006/relationships/comments" Target="../comments1.xml"/><Relationship  Id="rId44" Type="http://schemas.openxmlformats.org/officeDocument/2006/relationships/hyperlink" Target="https://www.rosebikes.fr/axa-compactline-35-eclairage-avant-pour-velo-electrique-6-12-v-2673684" TargetMode="External"/><Relationship  Id="rId62" Type="http://schemas.openxmlformats.org/officeDocument/2006/relationships/hyperlink" Target="https://www.probikeshop.fr/shimano-adaptateur-center-lock-6-trous-is/93732.html" TargetMode="External"/><Relationship  Id="rId43" Type="http://schemas.openxmlformats.org/officeDocument/2006/relationships/hyperlink" Target="https://www.manomano.fr/p/boite-de-derivation-obo-bettermann-2007109-l-x-l-x-h-240-x-190-x-95-mm-gris-clair-ral-7035-ip66-1-pcs-y01836-13339954?model_id=3212801" TargetMode="External"/><Relationship  Id="rId49" Type="http://schemas.openxmlformats.org/officeDocument/2006/relationships/hyperlink" Target="https://www.bilans-ges.ademe.fr/fr/accueil/documentation-gene/index/page/Produits_en_caoutchouc_et_en_p" TargetMode="External"/><Relationship  Id="rId42" Type="http://schemas.openxmlformats.org/officeDocument/2006/relationships/hyperlink" Target="https://fr.aliexpress.com/item/4000282022570.html?spm=a2g0s.9042311.0.0.6e906c371DDzpc" TargetMode="External"/><Relationship  Id="rId40" Type="http://schemas.openxmlformats.org/officeDocument/2006/relationships/hyperlink" Target="http://www.energiemobile.com/attachment.php?id_attachment=306" TargetMode="External"/><Relationship  Id="rId39" Type="http://schemas.openxmlformats.org/officeDocument/2006/relationships/hyperlink" Target="https://www.h2r-equipements.com/panneau-solaire-12v-pour-bateau/16248-em-kit-solaire-cc220-hp-black-mppt.html" TargetMode="External"/><Relationship  Id="rId38" Type="http://schemas.openxmlformats.org/officeDocument/2006/relationships/hyperlink" Target="http://viewer.webservice-energy.org/incer-acv/app/" TargetMode="External"/><Relationship  Id="rId54" Type="http://schemas.openxmlformats.org/officeDocument/2006/relationships/hyperlink" Target="https://www.amazon.fr/Kohree-Couvercle-Protection-Autocollants-Camping-car/dp/B07XXTQPKL/" TargetMode="External"/><Relationship  Id="rId41" Type="http://schemas.openxmlformats.org/officeDocument/2006/relationships/hyperlink" Target="https://www.bilans-ges.ademe.fr/fr/basecarbone/donnees-consulter/liste-element/categorie/280" TargetMode="External"/><Relationship  Id="rId36" Type="http://schemas.openxmlformats.org/officeDocument/2006/relationships/hyperlink" Target="https://mytyva.com/wp-content/uploads/2020/06/FE-106-01_Notice-moduloo-Ax_StandAlone-1.pdf" TargetMode="External"/><Relationship  Id="rId35" Type="http://schemas.openxmlformats.org/officeDocument/2006/relationships/hyperlink" Target="https://mytyva.com/gamme-tyva-moduloo-ax/batterie-lithium-ion-48v/batterie-lithium-51-8-v-17-5-ah-bms-pro-rackable-format-a5/" TargetMode="External"/><Relationship  Id="rId34" Type="http://schemas.openxmlformats.org/officeDocument/2006/relationships/hyperlink" Target="https://www.lecyclo.com/velo/securite/antivols/cadre-et-casque/traceur-gps-multi-usage-pour-sacoches-et-remorques-velo-invoxia.html" TargetMode="External"/><Relationship  Id="rId33" Type="http://schemas.openxmlformats.org/officeDocument/2006/relationships/hyperlink" Target="https://www.manomano.fr/p/rotule-droite-diam-50-7622470" TargetMode="External"/><Relationship  Id="rId58" Type="http://schemas.openxmlformats.org/officeDocument/2006/relationships/hyperlink" Target="https://www.bikester.fr/shimano-alfine-sg-s7001-8-moyeu-8-vitesses-disc-center-lock-noir-517429.html" TargetMode="External"/><Relationship  Id="rId29" Type="http://schemas.openxmlformats.org/officeDocument/2006/relationships/hyperlink" Target="https://www.probikeshop.fr/retroviseur-gauche-zefal-dooback-ii/148293.html" TargetMode="External"/><Relationship  Id="rId28" Type="http://schemas.openxmlformats.org/officeDocument/2006/relationships/hyperlink" Target="https://www.probikeshop.fr/zefal-porte-bidon-pulse-full-alu/87130.html?gclid=CjwKCAjwtpGGBhBJEiwAyRZX2vLE6de-qMYGYv170Z5oL9c1OI-i4FyfISklNSc3l-6jAJ-2OPHKFBoCAg4QAvD_BwE&amp;gshop=FR&amp;ef_id=CjwKCAjwtpGGBhBJEiwAyRZX2vLE6de-qMYGYv170Z5oL9c1OI-i4FyfISklNSc3l-6jAJ-2OPHKFBoCAg4QAvD_BwE:G:s" TargetMode="External"/><Relationship  Id="rId27" Type="http://schemas.openxmlformats.org/officeDocument/2006/relationships/hyperlink" Target="https://www.lecyclo.com/velo/roue-pneu/pneu-velo/pneus-ville/pneu-velo-cargo-pick-up-schwalbe-20-x-2-15.html?gclid=CjwKCAjwtpGGBhBJEiwAyRZX2sRQ8ByT-p6RfHRfH0frZAwEq4LdJzUUQy3wIvgm078lsJJBsGuAbxoC-q0QAvD_BwE" TargetMode="External"/><Relationship  Id="rId23" Type="http://schemas.openxmlformats.org/officeDocument/2006/relationships/hyperlink" Target="https://hollandbikeshop.com/fr-fr/pneus-et-chambres-a-air/joe-s-no-flats/liquide-preventif-joe-s-no-flats/joe-no-flats-super-mastic-bidon-1l-558023/" TargetMode="External"/><Relationship  Id="rId52" Type="http://schemas.openxmlformats.org/officeDocument/2006/relationships/hyperlink" Target="https://www.manomano.fr/catalogue/p/soekavia-4-en-1-marine-switch-panel-12v-42a-dual-usb-socket-chargeur-prise-de-courant-et-led-voltmetre-et-allume-cigares-28093097?model_id=28073986" TargetMode="External"/><Relationship  Id="rId61" Type="http://schemas.openxmlformats.org/officeDocument/2006/relationships/hyperlink" Target="https://www.probikeshop.fr/kit-single-speed-avec-pignon-13-dents-reverse-components/123895.html" TargetMode="External"/><Relationship  Id="rId22" Type="http://schemas.openxmlformats.org/officeDocument/2006/relationships/hyperlink" Target="https://www.lecyclo.com/velo/roue-pneu/chambre-a-air/accessoires-tubeless/liquide-preventif-et-etancheite-tubeless-stan-notubes.html" TargetMode="External"/><Relationship  Id="rId21" Type="http://schemas.openxmlformats.org/officeDocument/2006/relationships/hyperlink" Target="https://www.probikeshop.fr/fonds-de-jante-excess-20x1-5-et-20x1-75-blanc/103336.html" TargetMode="External"/><Relationship  Id="rId25" Type="http://schemas.openxmlformats.org/officeDocument/2006/relationships/hyperlink" Target="https://www.rosebikes.fr/sks-germany-seal-your-tyre-liquide-preventif-tubeless-2662250?product_shape=standard" TargetMode="External"/><Relationship  Id="rId13" Type="http://schemas.openxmlformats.org/officeDocument/2006/relationships/hyperlink" Target="https://funecobikes.com/product/chaine-shimano-cn-hg40-6-7-8v-116-maillons" TargetMode="External"/><Relationship  Id="rId50" Type="http://schemas.openxmlformats.org/officeDocument/2006/relationships/hyperlink" Target="https://www.manomano.fr/p/fusible-enfichable-a-lamelles-pour-auto-moto-assortiment-de-30-fusibles-298223" TargetMode="External"/><Relationship  Id="rId24" Type="http://schemas.openxmlformats.org/officeDocument/2006/relationships/hyperlink" Target="https://www.probikeshop.fr/liquide-preventif-anti-crevaison-no-flats-joes-super-sealant-aal/104156.html" TargetMode="External"/><Relationship  Id="rId11" Type="http://schemas.openxmlformats.org/officeDocument/2006/relationships/hyperlink" Target="https://www.bikester.fr/shimano-cn-hg40-chaine-de-velo-7-8-speed-M189709.html?vgid=G224138" TargetMode="External"/><Relationship  Id="rId17" Type="http://schemas.openxmlformats.org/officeDocument/2006/relationships/hyperlink" Target="https://www.bikester.fr/avid-bb5-mecanique-road-frein-a%C2%A0disque-M448609.html?vgid=G542713&amp;_cid=21_1_-1_9_74_542713_475843322326_pla&amp;ef_id=CjwKCAjwtpGGBhBJEiwAyRZX2hemsZZC_88eNVIGlXITe482nAkp9AB4Mk261yeikCHsibM-PESV7xoCQj8QAvD_BwE&amp;ev_chn=shop&amp;campaign_detail=shopping&amp;gclid=CjwKCAjwtpGGBhBJEiwAyRZX2hemsZZC_88eNVIGlXITe482nAkp9AB4Mk261yeikCHsibM-PESV7xoCQj8QAvD_BwE" TargetMode="External"/><Relationship  Id="rId10" Type="http://schemas.openxmlformats.org/officeDocument/2006/relationships/hyperlink" Target="https://www.bike-discount.de/fr/acheter/shimano-alivio-cn-hg40-6-7-8-speed-chain-435348" TargetMode="External"/><Relationship  Id="rId18" Type="http://schemas.openxmlformats.org/officeDocument/2006/relationships/hyperlink" Target="https://hollandbikeshop.com/fr-fr/sram/avid/jeux-de-freins-a-disques-arriere-avid/freins-caliper-avid/avid-ball-palier-5-route-etrier-de-frein-mecanique-argent/" TargetMode="External"/><Relationship  Id="rId26" Type="http://schemas.openxmlformats.org/officeDocument/2006/relationships/hyperlink" Target="https://www.probikeshop.fr/chambre-a-air-maxxis-welter-weight-aa6xaa-9-2-aa25-schrader/11501.html" TargetMode="External"/><Relationship  Id="rId53" Type="http://schemas.openxmlformats.org/officeDocument/2006/relationships/hyperlink" Target="https://fr.rs-online.com/web/p/boitiers-de-connecteurs-pour-circuits-imprimes/8201065/" TargetMode="External"/><Relationship  Id="rId15" Type="http://schemas.openxmlformats.org/officeDocument/2006/relationships/hyperlink" Target="https://www.rosebikes.fr/nuvinci-enviolo-pignon-20d-702310" TargetMode="External"/><Relationship  Id="rId9" Type="http://schemas.openxmlformats.org/officeDocument/2006/relationships/hyperlink" Target="https://hollandbikeshop.com/fr-fr/pieces-de-velos-de-ville/pedales/pedales-universelles/simson-021917-metropool-pedales/" TargetMode="External"/><Relationship  Id="rId20" Type="http://schemas.openxmlformats.org/officeDocument/2006/relationships/hyperlink" Target="https://www.amazon.fr/gp/product/B0032WTKI6/ref=ppx_yo_dt_b_asin_title_o09_s00?ie=UTF8&amp;psc=1" TargetMode="External"/><Relationship  Id="rId8" Type="http://schemas.openxmlformats.org/officeDocument/2006/relationships/hyperlink" Target="https://www.amazon.fr/gp/product/B08C4PNS1G/ref=ppx_yo_dt_b_asin_title_o06_s00?ie=UTF8&amp;th=1" TargetMode="External"/><Relationship  Id="rId31" Type="http://schemas.openxmlformats.org/officeDocument/2006/relationships/hyperlink" Target="https://www.manomano.fr/catalogue/p/plancher-acier-galvanis-altrad-fc3000-030-m-x-300-m-fc3000-33208504?model_id=33189385" TargetMode="External"/><Relationship  Id="rId19" Type="http://schemas.openxmlformats.org/officeDocument/2006/relationships/hyperlink" Target="https://www.probikeshop.fr/frein-arriere-a-disque-sram-bb5-road/117407.html" TargetMode="External"/><Relationship  Id="rId37" Type="http://schemas.openxmlformats.org/officeDocument/2006/relationships/hyperlink" Target="https://mytyva.com/wp-content/uploads/2020/06/TYVA_I_2007_AJ_Fiche-technique-BMS-PRO_V8.pdf" TargetMode="External"/><Relationship  Id="rId46" Type="http://schemas.openxmlformats.org/officeDocument/2006/relationships/hyperlink" Target="https://www.amazon.fr/gp/product/B07H1Y39WF/ref=ox_sc_act_title_3?smid=A20E4869XCOTFN&amp;th=1" TargetMode="External"/><Relationship  Id="rId7" Type="http://schemas.openxmlformats.org/officeDocument/2006/relationships/hyperlink" Target="https://bafang-e.com/en/oem-area/components/component/motor/mm-g332250c/" TargetMode="External"/><Relationship  Id="rId14" Type="http://schemas.openxmlformats.org/officeDocument/2006/relationships/hyperlink" Target="https://hollandbikeshop.com/fr-fr/roues-de-velo/pieces-pour-moyeux/pieces-nuvinci/enviolo-pignon-16-dent-plat-2-2mm-acier-chrome-621687/" TargetMode="External"/><Relationship  Id="rId6" Type="http://schemas.openxmlformats.org/officeDocument/2006/relationships/hyperlink" Target="https://bafang-e.com/products/motors/m-series/m420/" TargetMode="External"/><Relationship  Id="rId5" Type="http://schemas.openxmlformats.org/officeDocument/2006/relationships/hyperlink" Target="https://hollandbikeshop.com/fr-fr/pieces-de-velos-electriques/pieces-bafang-pour-velos-electriques/moteurs-et-pieces-bafang/moteurs-bafang/bafang-m420-middenmotor-unite-43v-250w-noir-argent-606707/" TargetMode="External"/><Relationship  Id="rId16" Type="http://schemas.openxmlformats.org/officeDocument/2006/relationships/hyperlink" Target="https://www.rosebikes.fr/shimano-slx-fc-m7000-10-plateau-2659094?product_shape=noir&amp;article_size=40+d" TargetMode="External"/><Relationship  Id="rId4" Type="http://schemas.openxmlformats.org/officeDocument/2006/relationships/hyperlink" Target="https://drive.google.com/file/d/1Glq26_NWLTmM4YurqILC1rXkh1Tpxsqe/view" TargetMode="External"/><Relationship  Id="rId12" Type="http://schemas.openxmlformats.org/officeDocument/2006/relationships/hyperlink" Target="https://www.probikeshop.fr/chaine-shimano-6-7-8v-alivio-hg4/67288.html" TargetMode="External"/><Relationship  Id="rId32" Type="http://schemas.openxmlformats.org/officeDocument/2006/relationships/hyperlink" Target="https://www.amazon.fr/gp/product/B08681DZSQ/ref=ppx_yo_dt_b_asin_title_o08_s00?ie=UTF8&amp;th=1" TargetMode="External"/><Relationship  Id="rId30" Type="http://schemas.openxmlformats.org/officeDocument/2006/relationships/hyperlink" Target="https://www.amazon.fr/TUKA-i-AKUT-25mm-Sangle-Polypropyl&#232;ne-polypropyl&#232;ne/dp/B07K2DSFY7/" TargetMode="External"/><Relationship  Id="rId3" Type="http://schemas.openxmlformats.org/officeDocument/2006/relationships/hyperlink" Target="https://support.enviolo.com/hc/fr/articles/360011577360-Sp%C3%A9cification-des-moyeux-%C3%A0-vitesses-int%C3%A9gr%C3%A9s-enviolo-Cargo" TargetMode="External"/><Relationship  Id="rId2" Type="http://schemas.openxmlformats.org/officeDocument/2006/relationships/hyperlink" Target="https://hollandbikeshop.com/fr-fr/roues-de-velo/pieces-pour-moyeux/pieces-nuvinci/enviolo-ca-gear-hub-36-hole-disc-6-hole-black-621656/" TargetMode="External"/><Relationship  Id="rId1" Type="http://schemas.openxmlformats.org/officeDocument/2006/relationships/hyperlink" Target="https://www.ebay.fr/itm/255012297239?chn=ps" TargetMode="External"/></Relationships>
</file>

<file path=xl/worksheets/_rels/sheet3.xml.rels><?xml version="1.0" encoding="UTF-8" standalone="yes"?><Relationships xmlns="http://schemas.openxmlformats.org/package/2006/relationships"><Relationship  Id="rId5" Type="http://schemas.openxmlformats.org/officeDocument/2006/relationships/hyperlink" Target="https://www.manomano.fr/catalogue/p/soekavia-4-en-1-marine-switch-panel-12v-42a-dual-usb-socket-chargeur-prise-de-courant-et-led-voltmetre-et-allume-cigares-28093097?model_id=28073986" TargetMode="External"/><Relationship  Id="rId4" Type="http://schemas.openxmlformats.org/officeDocument/2006/relationships/hyperlink" Target="https://www.amazon.fr/gp/product/B07KQ6W44P/ref=ppx_yo_dt_b_search_asin_title?ie=UTF8&amp;psc=1" TargetMode="External"/><Relationship  Id="rId3" Type="http://schemas.openxmlformats.org/officeDocument/2006/relationships/hyperlink" Target="https://www.manomano.fr/p/fusible-enfichable-a-lamelles-pour-auto-moto-assortiment-de-30-fusibles-298223" TargetMode="External"/><Relationship  Id="rId2" Type="http://schemas.openxmlformats.org/officeDocument/2006/relationships/hyperlink" Target="https://www.manomano.fr/p/boite-de-derivation-obo-bettermann-2007109-l-x-l-x-h-240-x-190-x-95-mm-gris-clair-ral-7035-ip66-1-pcs-y01836-13339954?model_id=3212801" TargetMode="External"/><Relationship  Id="rId1" Type="http://schemas.openxmlformats.org/officeDocument/2006/relationships/hyperlink" Target="https://fr.aliexpress.com/item/4000282022570.html?spm=a2g0s.9042311.0.0.6e906c371DDz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Feuil1" filterMode="1">
    <outlinePr applyStyles="0" showOutlineSymbols="1" summaryBelow="1" summaryRight="1"/>
    <pageSetUpPr autoPageBreaks="1" fitToPage="0"/>
  </sheetPr>
  <sheetViews>
    <sheetView workbookViewId="0" zoomScale="85">
      <pane state="frozen" topLeftCell="K3" xSplit="10" ySplit="2"/>
      <selection activeCell="G138" activeCellId="0" sqref="G138"/>
    </sheetView>
  </sheetViews>
  <sheetFormatPr baseColWidth="10" defaultColWidth="11.5703125" defaultRowHeight="14.25"/>
  <cols>
    <col bestFit="1" customWidth="1" min="1" max="1" style="1" width="7.140625"/>
    <col bestFit="1" customWidth="1" min="2" max="2" style="1" width="13.5703125"/>
    <col bestFit="1" customWidth="1" min="3" max="3" style="2" width="24"/>
    <col customWidth="1" min="4" max="4" width="36.140625"/>
    <col bestFit="1" customWidth="1" min="5" max="5" style="3" width="21.7109375"/>
    <col bestFit="1" customWidth="1" min="6" max="6" width="24.140625"/>
    <col bestFit="1" min="7" max="7" style="1" width="11.5703125"/>
    <col bestFit="1" customWidth="1" min="8" max="8" style="3" width="21"/>
    <col bestFit="1" min="9" max="9" style="1" width="11.5703125"/>
    <col bestFit="1" customWidth="1" min="10" max="10" style="3" width="12.85546875"/>
    <col bestFit="1" customWidth="1" min="11" max="11" style="4" width="15.140625"/>
    <col bestFit="1" customWidth="1" min="12" max="12" style="1" width="48.5703125"/>
    <col bestFit="1" customWidth="1" min="13" max="13" style="2" width="15.5703125"/>
    <col bestFit="1" customWidth="1" min="14" max="14" style="4" width="11.42578125"/>
    <col bestFit="1" customWidth="1" min="15" max="15" style="4" width="24"/>
    <col bestFit="1" customWidth="1" min="16" max="16" style="4" width="10"/>
    <col bestFit="1" customWidth="1" min="17" max="17" style="4" width="8.140625"/>
    <col bestFit="1" customWidth="1" min="18" max="18" style="1" width="12.5703125"/>
    <col bestFit="1" customWidth="1" min="19" max="19" style="1" width="20.5703125"/>
    <col bestFit="1" customWidth="1" min="20" max="20" style="1" width="9.7109375"/>
    <col bestFit="1" customWidth="1" min="21" max="21" style="1" width="20.5703125"/>
    <col bestFit="1" customWidth="1" min="22" max="22" style="1" width="9.7109375"/>
    <col bestFit="1" customWidth="1" min="23" max="23" style="1" width="20.5703125"/>
    <col bestFit="1" customWidth="1" min="24" max="24" style="1" width="9.7109375"/>
    <col bestFit="1" customWidth="1" min="25" max="25" style="1" width="20.5703125"/>
    <col bestFit="1" customWidth="1" min="26" max="26" style="1" width="9.7109375"/>
    <col bestFit="1" customWidth="1" min="27" max="27" style="1" width="20.5703125"/>
    <col bestFit="1" customWidth="1" min="28" max="28" style="1" width="9.7109375"/>
    <col bestFit="1" customWidth="1" min="29" max="29" style="1" width="20.5703125"/>
    <col bestFit="1" customWidth="1" min="30" max="30" style="1" width="9.7109375"/>
    <col bestFit="1" customWidth="1" min="31" max="31" style="1" width="20.5703125"/>
    <col bestFit="1" customWidth="1" min="32" max="32" style="1" width="9.7109375"/>
    <col bestFit="1" customWidth="1" min="33" max="33" style="1" width="10"/>
    <col bestFit="1" customWidth="1" min="34" max="34" style="1" width="12.42578125"/>
    <col bestFit="1" customWidth="1" min="35" max="35" style="1" width="13.42578125"/>
    <col bestFit="1" customWidth="1" min="36" max="36" style="1" width="12.42578125"/>
    <col bestFit="1" min="37" max="16384" style="1" width="11.5703125"/>
  </cols>
  <sheetData>
    <row r="1">
      <c r="A1" s="5" t="s">
        <v>0</v>
      </c>
      <c r="B1" s="5"/>
      <c r="C1" s="6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7" t="s">
        <v>8</v>
      </c>
      <c r="K1" s="1"/>
      <c r="L1" s="8" t="s">
        <v>9</v>
      </c>
      <c r="M1" s="9" t="s">
        <v>10</v>
      </c>
      <c r="N1" s="1"/>
      <c r="O1" s="1"/>
      <c r="P1" s="1"/>
      <c r="Q1" s="1"/>
      <c r="S1" s="10" t="s">
        <v>11</v>
      </c>
      <c r="T1" s="11" t="s">
        <v>12</v>
      </c>
      <c r="U1" s="10" t="s">
        <v>11</v>
      </c>
      <c r="V1" s="11" t="s">
        <v>12</v>
      </c>
      <c r="W1" s="12" t="s">
        <v>11</v>
      </c>
      <c r="X1" s="13" t="s">
        <v>12</v>
      </c>
      <c r="Y1" s="12" t="s">
        <v>11</v>
      </c>
      <c r="Z1" s="13" t="s">
        <v>12</v>
      </c>
      <c r="AA1" s="12" t="s">
        <v>11</v>
      </c>
      <c r="AB1" s="13" t="s">
        <v>12</v>
      </c>
      <c r="AC1" s="12" t="s">
        <v>11</v>
      </c>
      <c r="AD1" s="13" t="s">
        <v>12</v>
      </c>
      <c r="AE1" s="12" t="s">
        <v>11</v>
      </c>
      <c r="AF1" s="13" t="s">
        <v>12</v>
      </c>
    </row>
    <row r="2" s="14" customFormat="1" ht="36" customHeight="1">
      <c r="A2" s="14" t="s">
        <v>13</v>
      </c>
      <c r="B2" s="14" t="s">
        <v>14</v>
      </c>
      <c r="C2" s="14" t="s">
        <v>15</v>
      </c>
      <c r="E2" s="14"/>
      <c r="H2" s="14"/>
      <c r="J2" s="14"/>
      <c r="K2" s="14" t="s">
        <v>16</v>
      </c>
      <c r="L2" s="14" t="s">
        <v>17</v>
      </c>
      <c r="M2" s="15" t="s">
        <v>18</v>
      </c>
      <c r="N2" s="14" t="s">
        <v>19</v>
      </c>
      <c r="O2" s="14" t="s">
        <v>20</v>
      </c>
      <c r="P2" s="14" t="s">
        <v>21</v>
      </c>
      <c r="Q2" s="14" t="s">
        <v>22</v>
      </c>
      <c r="R2" s="14" t="s">
        <v>23</v>
      </c>
      <c r="S2" s="14" t="s">
        <v>24</v>
      </c>
      <c r="T2" s="14"/>
      <c r="U2" s="14" t="s">
        <v>25</v>
      </c>
      <c r="V2" s="14"/>
      <c r="W2" s="14" t="s">
        <v>26</v>
      </c>
      <c r="X2" s="14"/>
      <c r="Y2" s="14" t="s">
        <v>27</v>
      </c>
      <c r="Z2" s="14"/>
      <c r="AA2" s="14" t="s">
        <v>28</v>
      </c>
      <c r="AB2" s="14"/>
      <c r="AC2" s="14" t="s">
        <v>29</v>
      </c>
      <c r="AD2" s="14"/>
      <c r="AE2" s="14" t="s">
        <v>30</v>
      </c>
      <c r="AF2" s="14"/>
      <c r="AG2" s="14" t="s">
        <v>31</v>
      </c>
      <c r="AH2" s="14" t="s">
        <v>32</v>
      </c>
      <c r="AI2" s="14" t="s">
        <v>33</v>
      </c>
      <c r="AJ2" s="14" t="s">
        <v>34</v>
      </c>
      <c r="AK2" s="14" t="s">
        <v>35</v>
      </c>
      <c r="AL2" s="14" t="s">
        <v>36</v>
      </c>
    </row>
    <row r="3" s="16" customFormat="1">
      <c r="A3" s="16" t="s">
        <v>37</v>
      </c>
      <c r="B3" s="16" t="s">
        <v>38</v>
      </c>
      <c r="C3" s="6" t="s">
        <v>39</v>
      </c>
      <c r="D3" s="16" t="s">
        <v>40</v>
      </c>
      <c r="E3" s="16">
        <v>2.21</v>
      </c>
      <c r="F3" s="16" t="s">
        <v>41</v>
      </c>
      <c r="G3" s="17"/>
      <c r="H3" s="16">
        <v>2450</v>
      </c>
      <c r="I3" s="16">
        <f t="shared" ref="I3:I21" si="0">H3*P3</f>
        <v>2450</v>
      </c>
      <c r="J3" s="18">
        <f t="shared" ref="J3:J42" si="1">I3*E3/1000</f>
        <v>5.4145000000000003</v>
      </c>
      <c r="K3" s="19"/>
      <c r="L3" s="16" t="s">
        <v>42</v>
      </c>
      <c r="M3" s="6" t="s">
        <v>43</v>
      </c>
      <c r="N3" s="16" t="s">
        <v>44</v>
      </c>
      <c r="O3" s="16" t="s">
        <v>45</v>
      </c>
      <c r="P3" s="19">
        <v>1</v>
      </c>
      <c r="Q3" s="19" t="s">
        <v>46</v>
      </c>
      <c r="R3" s="16" t="s">
        <v>47</v>
      </c>
      <c r="S3" s="20" t="s">
        <v>48</v>
      </c>
      <c r="T3" s="21">
        <v>378.35000000000002</v>
      </c>
      <c r="U3" s="22" t="s">
        <v>49</v>
      </c>
      <c r="V3" s="22" t="s">
        <v>49</v>
      </c>
      <c r="W3" s="22" t="s">
        <v>49</v>
      </c>
      <c r="X3" s="22" t="s">
        <v>49</v>
      </c>
      <c r="Y3" s="23" t="s">
        <v>50</v>
      </c>
      <c r="Z3" s="24">
        <v>366.94999999999999</v>
      </c>
      <c r="AA3" s="22" t="s">
        <v>49</v>
      </c>
      <c r="AB3" s="22" t="s">
        <v>49</v>
      </c>
      <c r="AC3" s="22" t="s">
        <v>49</v>
      </c>
      <c r="AD3" s="22" t="s">
        <v>49</v>
      </c>
      <c r="AE3" s="22" t="s">
        <v>49</v>
      </c>
      <c r="AF3" s="22" t="s">
        <v>49</v>
      </c>
      <c r="AG3" s="16" t="s">
        <v>51</v>
      </c>
      <c r="AH3" s="16" t="s">
        <v>52</v>
      </c>
      <c r="AI3" s="25" t="s">
        <v>53</v>
      </c>
      <c r="AJ3" s="25" t="s">
        <v>54</v>
      </c>
    </row>
    <row r="4" s="16" customFormat="1" ht="12">
      <c r="A4" s="16" t="s">
        <v>37</v>
      </c>
      <c r="B4" s="16" t="s">
        <v>38</v>
      </c>
      <c r="C4" s="6" t="s">
        <v>55</v>
      </c>
      <c r="D4" s="16" t="s">
        <v>56</v>
      </c>
      <c r="E4" s="16">
        <v>2.9300000000000002</v>
      </c>
      <c r="H4" s="16">
        <v>3600</v>
      </c>
      <c r="I4" s="16">
        <f t="shared" si="0"/>
        <v>3600</v>
      </c>
      <c r="J4" s="18">
        <f t="shared" si="1"/>
        <v>10.548</v>
      </c>
      <c r="K4" s="19"/>
      <c r="L4" s="16" t="s">
        <v>57</v>
      </c>
      <c r="M4" s="6" t="s">
        <v>58</v>
      </c>
      <c r="N4" s="19"/>
      <c r="O4" s="19" t="s">
        <v>59</v>
      </c>
      <c r="P4" s="19">
        <v>1</v>
      </c>
      <c r="Q4" s="19" t="s">
        <v>46</v>
      </c>
      <c r="R4" s="16" t="s">
        <v>60</v>
      </c>
      <c r="S4" s="22" t="s">
        <v>49</v>
      </c>
      <c r="T4" s="22" t="s">
        <v>49</v>
      </c>
      <c r="U4" s="22" t="s">
        <v>49</v>
      </c>
      <c r="V4" s="22" t="s">
        <v>49</v>
      </c>
      <c r="W4" s="22" t="s">
        <v>49</v>
      </c>
      <c r="X4" s="22" t="s">
        <v>49</v>
      </c>
      <c r="Y4" s="20" t="s">
        <v>61</v>
      </c>
      <c r="Z4" s="21">
        <v>649.95000000000005</v>
      </c>
      <c r="AA4" s="22" t="s">
        <v>49</v>
      </c>
      <c r="AB4" s="22" t="s">
        <v>49</v>
      </c>
      <c r="AC4" s="22" t="s">
        <v>49</v>
      </c>
      <c r="AD4" s="22" t="s">
        <v>49</v>
      </c>
      <c r="AE4" s="22" t="s">
        <v>49</v>
      </c>
      <c r="AF4" s="22" t="s">
        <v>49</v>
      </c>
      <c r="AG4" s="16" t="s">
        <v>51</v>
      </c>
      <c r="AH4" s="16" t="s">
        <v>52</v>
      </c>
      <c r="AI4" s="25" t="s">
        <v>62</v>
      </c>
      <c r="AJ4" s="25" t="s">
        <v>63</v>
      </c>
    </row>
    <row r="5" s="16" customFormat="1" ht="12" hidden="1">
      <c r="A5" s="16" t="s">
        <v>37</v>
      </c>
      <c r="B5" s="16" t="s">
        <v>38</v>
      </c>
      <c r="C5" s="6" t="s">
        <v>64</v>
      </c>
      <c r="D5" s="16" t="s">
        <v>40</v>
      </c>
      <c r="E5" s="16">
        <v>7.7999999999999998</v>
      </c>
      <c r="F5" s="16" t="s">
        <v>65</v>
      </c>
      <c r="H5" s="16">
        <v>450</v>
      </c>
      <c r="I5" s="16">
        <f t="shared" si="0"/>
        <v>450</v>
      </c>
      <c r="J5" s="18">
        <f t="shared" si="1"/>
        <v>3.5099999999999998</v>
      </c>
      <c r="K5" s="19"/>
      <c r="L5" s="16" t="s">
        <v>66</v>
      </c>
      <c r="M5" s="6" t="s">
        <v>67</v>
      </c>
      <c r="N5" s="19"/>
      <c r="O5" s="19" t="s">
        <v>68</v>
      </c>
      <c r="P5" s="19">
        <v>1</v>
      </c>
      <c r="Q5" s="19" t="s">
        <v>46</v>
      </c>
      <c r="R5" s="16" t="s">
        <v>69</v>
      </c>
      <c r="S5" s="20" t="s">
        <v>70</v>
      </c>
      <c r="T5" s="21">
        <v>41.5</v>
      </c>
      <c r="U5" s="22" t="s">
        <v>49</v>
      </c>
      <c r="V5" s="22" t="s">
        <v>49</v>
      </c>
      <c r="W5" s="22" t="s">
        <v>49</v>
      </c>
      <c r="X5" s="22" t="s">
        <v>49</v>
      </c>
      <c r="Y5" s="22" t="s">
        <v>49</v>
      </c>
      <c r="Z5" s="22" t="s">
        <v>49</v>
      </c>
      <c r="AA5" s="22" t="s">
        <v>49</v>
      </c>
      <c r="AB5" s="22" t="s">
        <v>49</v>
      </c>
      <c r="AC5" s="22" t="s">
        <v>49</v>
      </c>
      <c r="AD5" s="22" t="s">
        <v>49</v>
      </c>
      <c r="AE5" s="22" t="s">
        <v>49</v>
      </c>
      <c r="AF5" s="22" t="s">
        <v>49</v>
      </c>
      <c r="AG5" s="16" t="s">
        <v>51</v>
      </c>
      <c r="AH5" s="16" t="s">
        <v>52</v>
      </c>
    </row>
    <row r="6" s="16" customFormat="1">
      <c r="A6" s="16" t="s">
        <v>37</v>
      </c>
      <c r="B6" s="16" t="s">
        <v>38</v>
      </c>
      <c r="C6" s="6" t="s">
        <v>71</v>
      </c>
      <c r="D6" s="16" t="s">
        <v>40</v>
      </c>
      <c r="E6" s="16">
        <v>2.2999999999999998</v>
      </c>
      <c r="F6" s="16" t="s">
        <v>72</v>
      </c>
      <c r="H6" s="26">
        <v>400</v>
      </c>
      <c r="I6" s="16">
        <f t="shared" si="0"/>
        <v>400</v>
      </c>
      <c r="J6" s="18">
        <f t="shared" si="1"/>
        <v>0.91999999999999993</v>
      </c>
      <c r="K6" s="19"/>
      <c r="L6" s="16" t="s">
        <v>73</v>
      </c>
      <c r="M6" s="6" t="s">
        <v>74</v>
      </c>
      <c r="N6" s="19"/>
      <c r="O6" s="19"/>
      <c r="P6" s="19">
        <v>1</v>
      </c>
      <c r="Q6" s="19" t="s">
        <v>46</v>
      </c>
      <c r="R6" s="16" t="s">
        <v>75</v>
      </c>
      <c r="S6" s="22" t="s">
        <v>49</v>
      </c>
      <c r="T6" s="22" t="s">
        <v>49</v>
      </c>
      <c r="U6" s="22" t="s">
        <v>49</v>
      </c>
      <c r="V6" s="22" t="s">
        <v>49</v>
      </c>
      <c r="W6" s="22" t="s">
        <v>49</v>
      </c>
      <c r="X6" s="22" t="s">
        <v>49</v>
      </c>
      <c r="Y6" s="17" t="s">
        <v>76</v>
      </c>
      <c r="Z6" s="21">
        <v>9.75</v>
      </c>
      <c r="AA6" s="22" t="s">
        <v>49</v>
      </c>
      <c r="AB6" s="22" t="s">
        <v>49</v>
      </c>
      <c r="AC6" s="22" t="s">
        <v>49</v>
      </c>
      <c r="AD6" s="22" t="s">
        <v>49</v>
      </c>
      <c r="AE6" s="22" t="s">
        <v>49</v>
      </c>
      <c r="AF6" s="22" t="s">
        <v>49</v>
      </c>
      <c r="AG6" s="16" t="s">
        <v>51</v>
      </c>
    </row>
    <row r="7" s="16" customFormat="1" ht="12">
      <c r="A7" s="16" t="s">
        <v>37</v>
      </c>
      <c r="B7" s="16" t="s">
        <v>38</v>
      </c>
      <c r="C7" s="6" t="s">
        <v>77</v>
      </c>
      <c r="D7" s="16" t="s">
        <v>40</v>
      </c>
      <c r="E7" s="16">
        <v>2.21</v>
      </c>
      <c r="F7" s="16" t="s">
        <v>41</v>
      </c>
      <c r="H7" s="16">
        <v>330</v>
      </c>
      <c r="I7" s="16">
        <f t="shared" si="0"/>
        <v>990</v>
      </c>
      <c r="J7" s="18">
        <f t="shared" si="1"/>
        <v>2.1879</v>
      </c>
      <c r="K7" s="19"/>
      <c r="L7" s="16" t="s">
        <v>78</v>
      </c>
      <c r="M7" s="6" t="s">
        <v>79</v>
      </c>
      <c r="N7" s="19"/>
      <c r="O7" s="19"/>
      <c r="P7" s="27">
        <v>3</v>
      </c>
      <c r="Q7" s="19" t="s">
        <v>46</v>
      </c>
      <c r="R7" s="16" t="s">
        <v>80</v>
      </c>
      <c r="S7" s="20" t="s">
        <v>81</v>
      </c>
      <c r="T7" s="21">
        <v>13.06</v>
      </c>
      <c r="U7" s="20" t="s">
        <v>82</v>
      </c>
      <c r="V7" s="21">
        <v>13.99</v>
      </c>
      <c r="W7" s="22" t="s">
        <v>49</v>
      </c>
      <c r="X7" s="22" t="s">
        <v>49</v>
      </c>
      <c r="Y7" s="22" t="s">
        <v>49</v>
      </c>
      <c r="Z7" s="22" t="s">
        <v>49</v>
      </c>
      <c r="AA7" s="20" t="s">
        <v>83</v>
      </c>
      <c r="AB7" s="21">
        <v>12.99</v>
      </c>
      <c r="AC7" s="20" t="s">
        <v>84</v>
      </c>
      <c r="AD7" s="21">
        <v>12.949999999999999</v>
      </c>
      <c r="AE7" s="22" t="s">
        <v>49</v>
      </c>
      <c r="AF7" s="22" t="s">
        <v>49</v>
      </c>
      <c r="AG7" s="16" t="s">
        <v>51</v>
      </c>
    </row>
    <row r="8" s="16" customFormat="1" ht="12">
      <c r="A8" s="16" t="s">
        <v>85</v>
      </c>
      <c r="B8" s="16" t="s">
        <v>38</v>
      </c>
      <c r="C8" s="6" t="s">
        <v>86</v>
      </c>
      <c r="D8" s="16" t="s">
        <v>40</v>
      </c>
      <c r="E8" s="16">
        <v>2.21</v>
      </c>
      <c r="F8" s="16" t="s">
        <v>41</v>
      </c>
      <c r="H8" s="26">
        <v>300</v>
      </c>
      <c r="I8" s="16">
        <f t="shared" si="0"/>
        <v>300</v>
      </c>
      <c r="J8" s="18">
        <f t="shared" si="1"/>
        <v>0.66300000000000003</v>
      </c>
      <c r="K8" s="19"/>
      <c r="L8" s="16" t="s">
        <v>87</v>
      </c>
      <c r="M8" s="6"/>
      <c r="N8" s="19"/>
      <c r="O8" s="19" t="s">
        <v>88</v>
      </c>
      <c r="P8" s="19">
        <v>1</v>
      </c>
      <c r="Q8" s="19" t="s">
        <v>46</v>
      </c>
      <c r="R8" s="16" t="s">
        <v>47</v>
      </c>
      <c r="S8" s="22" t="s">
        <v>49</v>
      </c>
      <c r="T8" s="22" t="s">
        <v>49</v>
      </c>
      <c r="U8" s="22" t="s">
        <v>49</v>
      </c>
      <c r="V8" s="22" t="s">
        <v>49</v>
      </c>
      <c r="W8" s="22" t="s">
        <v>49</v>
      </c>
      <c r="X8" s="22" t="s">
        <v>49</v>
      </c>
      <c r="Y8" s="20" t="s">
        <v>89</v>
      </c>
      <c r="Z8" s="21">
        <v>7.5</v>
      </c>
      <c r="AA8" s="22" t="s">
        <v>49</v>
      </c>
      <c r="AB8" s="22" t="s">
        <v>49</v>
      </c>
      <c r="AC8" s="22" t="s">
        <v>49</v>
      </c>
      <c r="AD8" s="22" t="s">
        <v>49</v>
      </c>
      <c r="AE8" s="28" t="s">
        <v>90</v>
      </c>
      <c r="AF8" s="29">
        <v>7.9699999999999998</v>
      </c>
    </row>
    <row r="9" s="8" customFormat="1" ht="12" hidden="1">
      <c r="A9" s="8" t="s">
        <v>85</v>
      </c>
      <c r="B9" s="8" t="s">
        <v>38</v>
      </c>
      <c r="C9" s="30" t="s">
        <v>91</v>
      </c>
      <c r="D9" s="16" t="s">
        <v>40</v>
      </c>
      <c r="E9" s="16">
        <v>7.7999999999999998</v>
      </c>
      <c r="F9" s="8" t="s">
        <v>65</v>
      </c>
      <c r="H9" s="26">
        <v>600</v>
      </c>
      <c r="I9" s="16">
        <f t="shared" si="0"/>
        <v>600</v>
      </c>
      <c r="J9" s="18">
        <f t="shared" si="1"/>
        <v>4.6799999999999997</v>
      </c>
      <c r="K9" s="31"/>
      <c r="L9" s="8" t="s">
        <v>92</v>
      </c>
      <c r="M9" s="30"/>
      <c r="N9" s="31"/>
      <c r="O9" s="31" t="s">
        <v>93</v>
      </c>
      <c r="P9" s="31">
        <v>1</v>
      </c>
      <c r="Q9" s="31" t="s">
        <v>46</v>
      </c>
      <c r="S9" s="32"/>
      <c r="AE9" s="28" t="s">
        <v>94</v>
      </c>
      <c r="AF9" s="29">
        <v>17.09</v>
      </c>
    </row>
    <row r="10" s="16" customFormat="1" ht="12">
      <c r="A10" s="16" t="s">
        <v>37</v>
      </c>
      <c r="B10" s="16" t="s">
        <v>95</v>
      </c>
      <c r="C10" s="6" t="s">
        <v>96</v>
      </c>
      <c r="D10" s="16" t="s">
        <v>40</v>
      </c>
      <c r="E10" s="16">
        <v>2.21</v>
      </c>
      <c r="F10" s="16" t="s">
        <v>41</v>
      </c>
      <c r="H10" s="16">
        <v>335</v>
      </c>
      <c r="I10" s="16">
        <f t="shared" si="0"/>
        <v>1005</v>
      </c>
      <c r="J10" s="18">
        <f t="shared" si="1"/>
        <v>2.22105</v>
      </c>
      <c r="K10" s="19"/>
      <c r="L10" s="16" t="s">
        <v>97</v>
      </c>
      <c r="M10" s="6" t="s">
        <v>98</v>
      </c>
      <c r="N10" s="19"/>
      <c r="O10" s="19"/>
      <c r="P10" s="19">
        <v>3</v>
      </c>
      <c r="Q10" s="19" t="s">
        <v>46</v>
      </c>
      <c r="R10" s="16" t="s">
        <v>99</v>
      </c>
      <c r="S10" s="22" t="s">
        <v>49</v>
      </c>
      <c r="T10" s="22" t="s">
        <v>49</v>
      </c>
      <c r="U10" s="20" t="s">
        <v>100</v>
      </c>
      <c r="V10" s="21">
        <v>29.989999999999998</v>
      </c>
      <c r="W10" s="22" t="s">
        <v>49</v>
      </c>
      <c r="X10" s="22" t="s">
        <v>49</v>
      </c>
      <c r="Y10" s="28" t="s">
        <v>101</v>
      </c>
      <c r="Z10" s="29">
        <v>32.950000000000003</v>
      </c>
      <c r="AA10" s="28" t="s">
        <v>102</v>
      </c>
      <c r="AB10" s="29">
        <v>44.990000000000002</v>
      </c>
      <c r="AC10" s="22" t="s">
        <v>49</v>
      </c>
      <c r="AD10" s="22" t="s">
        <v>49</v>
      </c>
      <c r="AE10" s="22" t="s">
        <v>49</v>
      </c>
      <c r="AF10" s="22" t="s">
        <v>49</v>
      </c>
      <c r="AG10" s="33"/>
    </row>
    <row r="11" ht="12">
      <c r="A11" s="1" t="s">
        <v>85</v>
      </c>
      <c r="B11" s="1" t="s">
        <v>95</v>
      </c>
      <c r="C11" s="2" t="s">
        <v>103</v>
      </c>
      <c r="D11" s="16" t="s">
        <v>40</v>
      </c>
      <c r="E11" s="16">
        <v>2.21</v>
      </c>
      <c r="F11" s="26" t="s">
        <v>104</v>
      </c>
      <c r="G11" s="26"/>
      <c r="H11" s="26">
        <v>100</v>
      </c>
      <c r="I11" s="16">
        <f t="shared" si="0"/>
        <v>0</v>
      </c>
      <c r="J11" s="18">
        <f t="shared" si="1"/>
        <v>0</v>
      </c>
      <c r="Q11" s="4" t="s">
        <v>105</v>
      </c>
    </row>
    <row r="12" s="8" customFormat="1" hidden="1">
      <c r="A12" s="8" t="s">
        <v>85</v>
      </c>
      <c r="B12" s="8" t="s">
        <v>95</v>
      </c>
      <c r="C12" s="30" t="s">
        <v>106</v>
      </c>
      <c r="D12" s="30" t="s">
        <v>40</v>
      </c>
      <c r="E12" s="30">
        <v>7.7999999999999998</v>
      </c>
      <c r="F12" s="8" t="s">
        <v>65</v>
      </c>
      <c r="H12" s="26">
        <v>400</v>
      </c>
      <c r="I12" s="16">
        <f t="shared" si="0"/>
        <v>800</v>
      </c>
      <c r="J12" s="18">
        <f t="shared" si="1"/>
        <v>6.2400000000000002</v>
      </c>
      <c r="K12" s="31"/>
      <c r="L12" s="8" t="s">
        <v>107</v>
      </c>
      <c r="M12" s="30"/>
      <c r="N12" s="31"/>
      <c r="O12" s="31"/>
      <c r="P12" s="31">
        <v>2</v>
      </c>
      <c r="Q12" s="31" t="s">
        <v>46</v>
      </c>
      <c r="S12" s="20" t="s">
        <v>108</v>
      </c>
      <c r="T12" s="21">
        <v>17.989999999999998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ht="12">
      <c r="B13" s="1" t="s">
        <v>95</v>
      </c>
      <c r="C13" s="2" t="s">
        <v>109</v>
      </c>
      <c r="D13" s="1" t="s">
        <v>40</v>
      </c>
      <c r="E13" s="1">
        <v>2.21</v>
      </c>
      <c r="F13" s="1" t="s">
        <v>41</v>
      </c>
      <c r="G13" s="1"/>
      <c r="H13" s="26">
        <v>400</v>
      </c>
      <c r="I13" s="1">
        <f t="shared" si="0"/>
        <v>400</v>
      </c>
      <c r="J13" s="35">
        <f t="shared" si="1"/>
        <v>0.88400000000000001</v>
      </c>
      <c r="P13" s="4">
        <v>1</v>
      </c>
      <c r="Q13" s="4" t="s">
        <v>46</v>
      </c>
      <c r="S13" s="1" t="s">
        <v>110</v>
      </c>
    </row>
    <row r="14">
      <c r="B14" s="1" t="s">
        <v>95</v>
      </c>
      <c r="C14" s="2" t="s">
        <v>111</v>
      </c>
      <c r="D14" s="1" t="s">
        <v>40</v>
      </c>
      <c r="E14" s="1">
        <v>2.21</v>
      </c>
      <c r="F14" s="1" t="s">
        <v>41</v>
      </c>
      <c r="G14" s="1"/>
      <c r="H14" s="7">
        <v>300</v>
      </c>
      <c r="I14" s="1">
        <f t="shared" si="0"/>
        <v>900</v>
      </c>
      <c r="J14" s="35">
        <f t="shared" si="1"/>
        <v>1.9890000000000001</v>
      </c>
      <c r="L14" s="1" t="s">
        <v>112</v>
      </c>
      <c r="P14" s="4">
        <v>3</v>
      </c>
      <c r="Q14" s="4" t="s">
        <v>46</v>
      </c>
    </row>
    <row r="15" ht="12" hidden="1">
      <c r="A15" s="1" t="s">
        <v>113</v>
      </c>
      <c r="B15" s="1" t="s">
        <v>114</v>
      </c>
      <c r="C15" s="2" t="s">
        <v>115</v>
      </c>
      <c r="D15" s="1" t="s">
        <v>40</v>
      </c>
      <c r="E15" s="1">
        <v>7.7999999999999998</v>
      </c>
      <c r="F15" s="1" t="s">
        <v>65</v>
      </c>
      <c r="G15" s="1"/>
      <c r="H15" s="26">
        <v>1280</v>
      </c>
      <c r="I15" s="1">
        <f t="shared" si="0"/>
        <v>2560</v>
      </c>
      <c r="J15" s="18">
        <f t="shared" si="1"/>
        <v>19.968</v>
      </c>
      <c r="L15" s="1" t="s">
        <v>116</v>
      </c>
      <c r="P15" s="4">
        <v>2</v>
      </c>
      <c r="Q15" s="4" t="s">
        <v>46</v>
      </c>
    </row>
    <row r="16" ht="12" hidden="1">
      <c r="B16" s="1" t="s">
        <v>114</v>
      </c>
      <c r="C16" s="2" t="s">
        <v>117</v>
      </c>
      <c r="D16" s="1" t="s">
        <v>40</v>
      </c>
      <c r="E16" s="1">
        <v>7.7999999999999998</v>
      </c>
      <c r="F16" s="1" t="s">
        <v>65</v>
      </c>
      <c r="G16" s="1"/>
      <c r="H16" s="26">
        <v>1280</v>
      </c>
      <c r="I16" s="1">
        <f t="shared" si="0"/>
        <v>1280</v>
      </c>
      <c r="J16" s="18">
        <f t="shared" si="1"/>
        <v>9.984</v>
      </c>
      <c r="L16" s="1" t="s">
        <v>118</v>
      </c>
      <c r="P16" s="4">
        <v>1</v>
      </c>
      <c r="Q16" s="4" t="s">
        <v>46</v>
      </c>
    </row>
    <row r="17" s="16" customFormat="1">
      <c r="A17" s="16" t="s">
        <v>37</v>
      </c>
      <c r="B17" s="1" t="s">
        <v>114</v>
      </c>
      <c r="C17" s="6" t="s">
        <v>119</v>
      </c>
      <c r="D17" s="16" t="s">
        <v>40</v>
      </c>
      <c r="E17" s="16">
        <v>2.2999999999999998</v>
      </c>
      <c r="F17" s="16" t="s">
        <v>72</v>
      </c>
      <c r="H17" s="16">
        <v>12</v>
      </c>
      <c r="I17" s="16">
        <f t="shared" si="0"/>
        <v>36</v>
      </c>
      <c r="J17" s="18">
        <f t="shared" si="1"/>
        <v>0.082799999999999999</v>
      </c>
      <c r="K17" s="19"/>
      <c r="L17" s="16" t="s">
        <v>120</v>
      </c>
      <c r="M17" s="6" t="s">
        <v>120</v>
      </c>
      <c r="N17" s="19"/>
      <c r="O17" s="19"/>
      <c r="P17" s="19">
        <v>3</v>
      </c>
      <c r="Q17" s="19" t="s">
        <v>46</v>
      </c>
      <c r="S17" s="17"/>
      <c r="AA17" s="20" t="s">
        <v>121</v>
      </c>
      <c r="AB17" s="21">
        <v>3.4900000000000002</v>
      </c>
      <c r="AH17" s="16" t="s">
        <v>52</v>
      </c>
    </row>
    <row r="18" s="16" customFormat="1">
      <c r="A18" s="16" t="s">
        <v>37</v>
      </c>
      <c r="B18" s="1" t="s">
        <v>114</v>
      </c>
      <c r="C18" s="6" t="s">
        <v>122</v>
      </c>
      <c r="D18" s="16" t="s">
        <v>123</v>
      </c>
      <c r="E18" s="16">
        <v>6</v>
      </c>
      <c r="F18" s="16" t="s">
        <v>124</v>
      </c>
      <c r="H18" s="16">
        <v>1000</v>
      </c>
      <c r="I18" s="16">
        <f t="shared" si="0"/>
        <v>1000</v>
      </c>
      <c r="J18" s="18">
        <f t="shared" si="1"/>
        <v>6</v>
      </c>
      <c r="K18" s="19"/>
      <c r="L18" s="16" t="s">
        <v>125</v>
      </c>
      <c r="M18" s="6" t="s">
        <v>126</v>
      </c>
      <c r="N18" s="19"/>
      <c r="O18" s="19"/>
      <c r="P18" s="19">
        <v>1</v>
      </c>
      <c r="Q18" s="19" t="s">
        <v>127</v>
      </c>
      <c r="S18" s="17"/>
      <c r="W18" s="20" t="s">
        <v>128</v>
      </c>
      <c r="X18" s="21">
        <v>16.989999999999998</v>
      </c>
      <c r="Y18" s="20" t="s">
        <v>129</v>
      </c>
      <c r="Z18" s="21">
        <v>24.949999999999999</v>
      </c>
      <c r="AA18" s="20" t="s">
        <v>130</v>
      </c>
      <c r="AB18" s="21">
        <v>16.989999999999998</v>
      </c>
      <c r="AE18" s="36" t="s">
        <v>131</v>
      </c>
      <c r="AF18" s="21">
        <v>7.0099999999999998</v>
      </c>
      <c r="AH18" s="16" t="s">
        <v>52</v>
      </c>
    </row>
    <row r="19" s="16" customFormat="1">
      <c r="A19" s="16" t="s">
        <v>37</v>
      </c>
      <c r="B19" s="1" t="s">
        <v>114</v>
      </c>
      <c r="C19" s="6" t="s">
        <v>132</v>
      </c>
      <c r="D19" s="16" t="s">
        <v>40</v>
      </c>
      <c r="E19" s="16">
        <v>2.2999999999999998</v>
      </c>
      <c r="F19" s="16" t="s">
        <v>133</v>
      </c>
      <c r="H19" s="16">
        <v>70</v>
      </c>
      <c r="I19" s="16">
        <f t="shared" si="0"/>
        <v>280</v>
      </c>
      <c r="J19" s="18">
        <f t="shared" si="1"/>
        <v>0.64400000000000002</v>
      </c>
      <c r="K19" s="19"/>
      <c r="L19" s="16" t="s">
        <v>134</v>
      </c>
      <c r="M19" s="6" t="s">
        <v>135</v>
      </c>
      <c r="N19" s="19" t="s">
        <v>136</v>
      </c>
      <c r="O19" s="19"/>
      <c r="P19" s="19">
        <v>4</v>
      </c>
      <c r="Q19" s="19" t="s">
        <v>46</v>
      </c>
      <c r="R19" s="16" t="s">
        <v>137</v>
      </c>
      <c r="S19" s="17"/>
      <c r="AA19" s="20" t="s">
        <v>138</v>
      </c>
      <c r="AB19" s="21">
        <v>4.9900000000000002</v>
      </c>
      <c r="AH19" s="16" t="s">
        <v>52</v>
      </c>
    </row>
    <row r="20">
      <c r="A20" s="1" t="s">
        <v>37</v>
      </c>
      <c r="B20" s="1" t="s">
        <v>114</v>
      </c>
      <c r="C20" s="2" t="s">
        <v>139</v>
      </c>
      <c r="D20" s="16" t="s">
        <v>40</v>
      </c>
      <c r="E20" s="16">
        <v>2.2999999999999998</v>
      </c>
      <c r="F20" s="16" t="s">
        <v>140</v>
      </c>
      <c r="G20" s="16"/>
      <c r="H20" s="16">
        <v>790</v>
      </c>
      <c r="I20" s="16">
        <f t="shared" si="0"/>
        <v>2370</v>
      </c>
      <c r="J20" s="18">
        <f t="shared" si="1"/>
        <v>5.4509999999999996</v>
      </c>
      <c r="L20" s="1" t="s">
        <v>141</v>
      </c>
      <c r="M20" s="2" t="s">
        <v>142</v>
      </c>
      <c r="O20" s="4" t="s">
        <v>143</v>
      </c>
      <c r="P20" s="4">
        <v>3</v>
      </c>
      <c r="Q20" s="4" t="s">
        <v>46</v>
      </c>
      <c r="S20" s="37"/>
      <c r="T20" s="37"/>
      <c r="U20" s="37"/>
      <c r="V20" s="37"/>
      <c r="W20" s="38" t="s">
        <v>144</v>
      </c>
      <c r="X20" s="39">
        <v>35.990000000000002</v>
      </c>
      <c r="Y20" s="37"/>
      <c r="Z20" s="37"/>
      <c r="AA20" s="37"/>
      <c r="AB20" s="37"/>
      <c r="AC20" s="37"/>
      <c r="AD20" s="37"/>
      <c r="AE20" s="37"/>
      <c r="AF20" s="37"/>
      <c r="AH20" s="1" t="s">
        <v>52</v>
      </c>
    </row>
    <row r="21" s="16" customFormat="1" ht="12" hidden="1">
      <c r="A21" s="16" t="s">
        <v>37</v>
      </c>
      <c r="B21" s="16" t="s">
        <v>145</v>
      </c>
      <c r="C21" s="6" t="s">
        <v>146</v>
      </c>
      <c r="D21" s="16" t="s">
        <v>40</v>
      </c>
      <c r="E21" s="16">
        <v>7.7999999999999998</v>
      </c>
      <c r="F21" s="8" t="s">
        <v>65</v>
      </c>
      <c r="G21" s="40" t="s">
        <v>147</v>
      </c>
      <c r="H21" s="41">
        <v>550</v>
      </c>
      <c r="I21" s="16">
        <f t="shared" si="0"/>
        <v>550</v>
      </c>
      <c r="J21" s="18">
        <f t="shared" si="1"/>
        <v>4.29</v>
      </c>
      <c r="K21" s="19"/>
      <c r="L21" s="16" t="s">
        <v>148</v>
      </c>
      <c r="M21" s="6"/>
      <c r="N21" s="19"/>
      <c r="O21" s="19"/>
      <c r="P21" s="19">
        <v>1</v>
      </c>
      <c r="Q21" s="19" t="s">
        <v>46</v>
      </c>
      <c r="S21" s="16" t="s">
        <v>149</v>
      </c>
      <c r="T21" s="16" t="s">
        <v>150</v>
      </c>
      <c r="AH21" s="16" t="s">
        <v>52</v>
      </c>
    </row>
    <row r="22" s="8" customFormat="1" ht="12" hidden="1">
      <c r="A22" s="8" t="s">
        <v>113</v>
      </c>
      <c r="B22" s="8" t="s">
        <v>151</v>
      </c>
      <c r="C22" s="30" t="s">
        <v>152</v>
      </c>
      <c r="D22" s="30" t="s">
        <v>40</v>
      </c>
      <c r="E22" s="8">
        <v>7.7999999999999998</v>
      </c>
      <c r="F22" s="8" t="s">
        <v>65</v>
      </c>
      <c r="G22" s="42">
        <f>0.2*40*1000</f>
        <v>8000</v>
      </c>
      <c r="H22" s="8">
        <f>G22*2.7</f>
        <v>21600</v>
      </c>
      <c r="I22" s="8">
        <f>G22*P22</f>
        <v>8000</v>
      </c>
      <c r="J22" s="43">
        <f t="shared" si="1"/>
        <v>62.399999999999999</v>
      </c>
      <c r="K22" s="31"/>
      <c r="L22" s="8" t="s">
        <v>153</v>
      </c>
      <c r="M22" s="30"/>
      <c r="N22" s="31"/>
      <c r="O22" s="31"/>
      <c r="P22" s="31">
        <v>1</v>
      </c>
      <c r="Q22" s="31" t="s">
        <v>46</v>
      </c>
      <c r="AH22" s="8" t="s">
        <v>52</v>
      </c>
    </row>
    <row r="23" s="8" customFormat="1" ht="12" hidden="1">
      <c r="B23" s="8" t="s">
        <v>151</v>
      </c>
      <c r="C23" s="30" t="s">
        <v>154</v>
      </c>
      <c r="D23" s="30" t="s">
        <v>40</v>
      </c>
      <c r="E23" s="8">
        <v>7.7999999999999998</v>
      </c>
      <c r="F23" s="8" t="s">
        <v>65</v>
      </c>
      <c r="G23" s="40"/>
      <c r="H23" s="8">
        <f>0.005*0.2*0.6*2700</f>
        <v>1.6199999999999999</v>
      </c>
      <c r="I23" s="8">
        <f t="shared" ref="I23:I86" si="2">H23*P23</f>
        <v>6.4799999999999995</v>
      </c>
      <c r="J23" s="43">
        <f t="shared" si="1"/>
        <v>0.050543999999999999</v>
      </c>
      <c r="K23" s="31"/>
      <c r="L23" s="8" t="s">
        <v>155</v>
      </c>
      <c r="M23" s="30"/>
      <c r="N23" s="31"/>
      <c r="O23" s="31"/>
      <c r="P23" s="31">
        <v>4</v>
      </c>
      <c r="Q23" s="31"/>
    </row>
    <row r="24" s="8" customFormat="1" ht="12" hidden="1">
      <c r="B24" s="8" t="s">
        <v>151</v>
      </c>
      <c r="C24" s="8" t="s">
        <v>156</v>
      </c>
      <c r="D24" s="30" t="s">
        <v>40</v>
      </c>
      <c r="E24" s="8">
        <v>7.7999999999999998</v>
      </c>
      <c r="F24" s="8" t="s">
        <v>65</v>
      </c>
      <c r="G24" s="40">
        <v>32</v>
      </c>
      <c r="H24" s="8">
        <f t="shared" ref="H24:H37" si="3">G24*2.7</f>
        <v>86.400000000000006</v>
      </c>
      <c r="I24" s="8">
        <f t="shared" si="2"/>
        <v>172.80000000000001</v>
      </c>
      <c r="J24" s="43">
        <f t="shared" si="1"/>
        <v>1.3478400000000001</v>
      </c>
      <c r="K24" s="31"/>
      <c r="L24" s="30" t="s">
        <v>157</v>
      </c>
      <c r="M24" s="30"/>
      <c r="N24" s="31"/>
      <c r="O24" s="31"/>
      <c r="P24" s="44">
        <v>2</v>
      </c>
      <c r="Q24" s="31"/>
    </row>
    <row r="25" s="8" customFormat="1" ht="12" hidden="1">
      <c r="B25" s="8" t="s">
        <v>151</v>
      </c>
      <c r="C25" s="8" t="s">
        <v>156</v>
      </c>
      <c r="D25" s="30" t="s">
        <v>40</v>
      </c>
      <c r="E25" s="8">
        <v>8.8000000000000007</v>
      </c>
      <c r="F25" s="8" t="s">
        <v>65</v>
      </c>
      <c r="G25" s="40">
        <v>3.5</v>
      </c>
      <c r="H25" s="8">
        <f t="shared" si="3"/>
        <v>9.4500000000000011</v>
      </c>
      <c r="I25" s="8">
        <f t="shared" si="2"/>
        <v>9.4500000000000011</v>
      </c>
      <c r="J25" s="43">
        <f t="shared" si="1"/>
        <v>0.083160000000000012</v>
      </c>
      <c r="K25" s="31"/>
      <c r="L25" s="30" t="s">
        <v>158</v>
      </c>
      <c r="M25" s="30"/>
      <c r="N25" s="31"/>
      <c r="O25" s="31"/>
      <c r="P25" s="31">
        <v>1</v>
      </c>
      <c r="Q25" s="31"/>
    </row>
    <row r="26" s="8" customFormat="1" ht="12" hidden="1">
      <c r="B26" s="8" t="s">
        <v>151</v>
      </c>
      <c r="C26" s="8" t="s">
        <v>156</v>
      </c>
      <c r="D26" s="30" t="s">
        <v>40</v>
      </c>
      <c r="E26" s="8">
        <v>9.8000000000000007</v>
      </c>
      <c r="F26" s="8" t="s">
        <v>65</v>
      </c>
      <c r="G26" s="40">
        <v>212</v>
      </c>
      <c r="H26" s="8">
        <f t="shared" si="3"/>
        <v>572.40000000000009</v>
      </c>
      <c r="I26" s="8">
        <f t="shared" si="2"/>
        <v>572.40000000000009</v>
      </c>
      <c r="J26" s="43">
        <f t="shared" si="1"/>
        <v>5.6095200000000016</v>
      </c>
      <c r="K26" s="31"/>
      <c r="L26" s="30" t="s">
        <v>159</v>
      </c>
      <c r="M26" s="30"/>
      <c r="N26" s="31"/>
      <c r="O26" s="31"/>
      <c r="P26" s="31">
        <v>1</v>
      </c>
      <c r="Q26" s="31"/>
    </row>
    <row r="27" s="8" customFormat="1" ht="12" hidden="1">
      <c r="B27" s="8" t="s">
        <v>151</v>
      </c>
      <c r="C27" s="8" t="s">
        <v>156</v>
      </c>
      <c r="D27" s="30" t="s">
        <v>40</v>
      </c>
      <c r="E27" s="8">
        <v>10.800000000000001</v>
      </c>
      <c r="F27" s="8" t="s">
        <v>65</v>
      </c>
      <c r="G27" s="40">
        <v>115</v>
      </c>
      <c r="H27" s="8">
        <f t="shared" si="3"/>
        <v>310.5</v>
      </c>
      <c r="I27" s="8">
        <f t="shared" si="2"/>
        <v>310.5</v>
      </c>
      <c r="J27" s="43">
        <f t="shared" si="1"/>
        <v>3.3534000000000002</v>
      </c>
      <c r="K27" s="31"/>
      <c r="L27" s="30" t="s">
        <v>160</v>
      </c>
      <c r="M27" s="30"/>
      <c r="N27" s="31"/>
      <c r="O27" s="31"/>
      <c r="P27" s="31">
        <v>1</v>
      </c>
      <c r="Q27" s="31"/>
    </row>
    <row r="28" s="8" customFormat="1" ht="12" hidden="1">
      <c r="B28" s="8" t="s">
        <v>151</v>
      </c>
      <c r="C28" s="8" t="s">
        <v>156</v>
      </c>
      <c r="D28" s="30" t="s">
        <v>40</v>
      </c>
      <c r="E28" s="8">
        <v>11.800000000000001</v>
      </c>
      <c r="F28" s="8" t="s">
        <v>65</v>
      </c>
      <c r="G28" s="40">
        <v>131</v>
      </c>
      <c r="H28" s="8">
        <f t="shared" si="3"/>
        <v>353.70000000000005</v>
      </c>
      <c r="I28" s="8">
        <f t="shared" si="2"/>
        <v>353.70000000000005</v>
      </c>
      <c r="J28" s="43">
        <f t="shared" si="1"/>
        <v>4.1736600000000008</v>
      </c>
      <c r="K28" s="31"/>
      <c r="L28" s="30" t="s">
        <v>161</v>
      </c>
      <c r="M28" s="30"/>
      <c r="N28" s="31"/>
      <c r="O28" s="31"/>
      <c r="P28" s="31">
        <v>1</v>
      </c>
      <c r="Q28" s="31"/>
    </row>
    <row r="29" s="8" customFormat="1" ht="12" hidden="1">
      <c r="B29" s="8" t="s">
        <v>151</v>
      </c>
      <c r="C29" s="8" t="s">
        <v>156</v>
      </c>
      <c r="D29" s="30" t="s">
        <v>40</v>
      </c>
      <c r="E29" s="8">
        <v>12.800000000000001</v>
      </c>
      <c r="F29" s="8" t="s">
        <v>65</v>
      </c>
      <c r="G29" s="40">
        <v>49</v>
      </c>
      <c r="H29" s="8">
        <f t="shared" si="3"/>
        <v>132.30000000000001</v>
      </c>
      <c r="I29" s="8">
        <f t="shared" si="2"/>
        <v>264.60000000000002</v>
      </c>
      <c r="J29" s="43">
        <f t="shared" si="1"/>
        <v>3.3868800000000006</v>
      </c>
      <c r="K29" s="31"/>
      <c r="L29" s="30" t="s">
        <v>162</v>
      </c>
      <c r="M29" s="30"/>
      <c r="N29" s="31"/>
      <c r="O29" s="31"/>
      <c r="P29" s="31">
        <v>2</v>
      </c>
      <c r="Q29" s="31"/>
    </row>
    <row r="30" s="8" customFormat="1" ht="16.5" hidden="1" customHeight="1">
      <c r="B30" s="8" t="s">
        <v>151</v>
      </c>
      <c r="C30" s="8" t="s">
        <v>156</v>
      </c>
      <c r="D30" s="30" t="s">
        <v>40</v>
      </c>
      <c r="E30" s="8">
        <v>13.800000000000001</v>
      </c>
      <c r="F30" s="8" t="s">
        <v>65</v>
      </c>
      <c r="G30" s="40">
        <v>34</v>
      </c>
      <c r="H30" s="8">
        <f t="shared" si="3"/>
        <v>91.800000000000011</v>
      </c>
      <c r="I30" s="8">
        <f t="shared" si="2"/>
        <v>367.20000000000005</v>
      </c>
      <c r="J30" s="43">
        <f t="shared" si="1"/>
        <v>5.0673600000000008</v>
      </c>
      <c r="K30" s="31"/>
      <c r="L30" s="30" t="s">
        <v>163</v>
      </c>
      <c r="M30" s="30"/>
      <c r="N30" s="31"/>
      <c r="O30" s="31" t="s">
        <v>164</v>
      </c>
      <c r="P30" s="31">
        <v>4</v>
      </c>
      <c r="Q30" s="31"/>
    </row>
    <row r="31" s="8" customFormat="1" ht="12" hidden="1">
      <c r="B31" s="8" t="s">
        <v>151</v>
      </c>
      <c r="C31" s="8" t="s">
        <v>156</v>
      </c>
      <c r="D31" s="30" t="s">
        <v>40</v>
      </c>
      <c r="E31" s="8">
        <v>14.800000000000001</v>
      </c>
      <c r="F31" s="8" t="s">
        <v>65</v>
      </c>
      <c r="G31" s="40">
        <v>12</v>
      </c>
      <c r="H31" s="8">
        <f t="shared" si="3"/>
        <v>32.400000000000006</v>
      </c>
      <c r="I31" s="8">
        <f t="shared" si="2"/>
        <v>648.00000000000011</v>
      </c>
      <c r="J31" s="43">
        <f t="shared" si="1"/>
        <v>9.5904000000000007</v>
      </c>
      <c r="K31" s="31"/>
      <c r="L31" s="30" t="s">
        <v>165</v>
      </c>
      <c r="M31" s="30"/>
      <c r="N31" s="31"/>
      <c r="O31" s="31"/>
      <c r="P31" s="31">
        <v>20</v>
      </c>
      <c r="Q31" s="31"/>
    </row>
    <row r="32" s="8" customFormat="1" ht="12" hidden="1">
      <c r="B32" s="8" t="s">
        <v>151</v>
      </c>
      <c r="C32" s="8" t="s">
        <v>156</v>
      </c>
      <c r="D32" s="30" t="s">
        <v>40</v>
      </c>
      <c r="E32" s="8">
        <v>15.800000000000001</v>
      </c>
      <c r="F32" s="8" t="s">
        <v>65</v>
      </c>
      <c r="G32" s="40">
        <v>21</v>
      </c>
      <c r="H32" s="8">
        <f t="shared" si="3"/>
        <v>56.700000000000003</v>
      </c>
      <c r="I32" s="8">
        <f t="shared" si="2"/>
        <v>226.80000000000001</v>
      </c>
      <c r="J32" s="43">
        <f t="shared" si="1"/>
        <v>3.5834400000000004</v>
      </c>
      <c r="K32" s="31"/>
      <c r="L32" s="30" t="s">
        <v>166</v>
      </c>
      <c r="M32" s="30"/>
      <c r="N32" s="31"/>
      <c r="O32" s="31"/>
      <c r="P32" s="31">
        <v>4</v>
      </c>
      <c r="Q32" s="31"/>
    </row>
    <row r="33" s="8" customFormat="1" ht="12" hidden="1">
      <c r="B33" s="8" t="s">
        <v>151</v>
      </c>
      <c r="C33" s="8" t="s">
        <v>156</v>
      </c>
      <c r="D33" s="30" t="s">
        <v>40</v>
      </c>
      <c r="E33" s="8">
        <v>16.800000000000001</v>
      </c>
      <c r="F33" s="8" t="s">
        <v>65</v>
      </c>
      <c r="G33" s="40">
        <v>40</v>
      </c>
      <c r="H33" s="8">
        <f t="shared" si="3"/>
        <v>108</v>
      </c>
      <c r="I33" s="8">
        <f t="shared" si="2"/>
        <v>432</v>
      </c>
      <c r="J33" s="43">
        <f t="shared" si="1"/>
        <v>7.2576000000000001</v>
      </c>
      <c r="K33" s="31"/>
      <c r="L33" s="30" t="s">
        <v>167</v>
      </c>
      <c r="M33" s="30"/>
      <c r="N33" s="31"/>
      <c r="O33" s="31"/>
      <c r="P33" s="31">
        <v>4</v>
      </c>
      <c r="Q33" s="31"/>
    </row>
    <row r="34" s="8" customFormat="1" ht="12" hidden="1">
      <c r="B34" s="8" t="s">
        <v>151</v>
      </c>
      <c r="C34" s="8" t="s">
        <v>156</v>
      </c>
      <c r="D34" s="30" t="s">
        <v>40</v>
      </c>
      <c r="E34" s="8">
        <v>17.800000000000001</v>
      </c>
      <c r="F34" s="8" t="s">
        <v>65</v>
      </c>
      <c r="G34" s="40">
        <v>42</v>
      </c>
      <c r="H34" s="8">
        <f t="shared" si="3"/>
        <v>113.40000000000001</v>
      </c>
      <c r="I34" s="8">
        <f t="shared" si="2"/>
        <v>226.80000000000001</v>
      </c>
      <c r="J34" s="43">
        <f t="shared" si="1"/>
        <v>4.0370400000000002</v>
      </c>
      <c r="K34" s="31"/>
      <c r="L34" s="30" t="s">
        <v>168</v>
      </c>
      <c r="M34" s="30"/>
      <c r="N34" s="31"/>
      <c r="O34" s="31"/>
      <c r="P34" s="31">
        <v>2</v>
      </c>
      <c r="Q34" s="31"/>
    </row>
    <row r="35" s="8" customFormat="1" ht="12" hidden="1">
      <c r="B35" s="8" t="s">
        <v>151</v>
      </c>
      <c r="C35" s="8" t="s">
        <v>156</v>
      </c>
      <c r="D35" s="30" t="s">
        <v>40</v>
      </c>
      <c r="E35" s="8">
        <v>18.800000000000001</v>
      </c>
      <c r="F35" s="8" t="s">
        <v>65</v>
      </c>
      <c r="G35" s="40">
        <v>58</v>
      </c>
      <c r="H35" s="8">
        <f t="shared" si="3"/>
        <v>156.60000000000002</v>
      </c>
      <c r="I35" s="8">
        <f t="shared" si="2"/>
        <v>313.20000000000005</v>
      </c>
      <c r="J35" s="43">
        <f t="shared" si="1"/>
        <v>5.8881600000000009</v>
      </c>
      <c r="K35" s="31"/>
      <c r="L35" s="30" t="s">
        <v>169</v>
      </c>
      <c r="M35" s="30"/>
      <c r="N35" s="31"/>
      <c r="O35" s="31"/>
      <c r="P35" s="31">
        <v>2</v>
      </c>
      <c r="Q35" s="31"/>
    </row>
    <row r="36" s="8" customFormat="1" ht="12" hidden="1">
      <c r="B36" s="8" t="s">
        <v>151</v>
      </c>
      <c r="C36" s="8" t="s">
        <v>156</v>
      </c>
      <c r="D36" s="30" t="s">
        <v>40</v>
      </c>
      <c r="E36" s="8">
        <v>19.800000000000001</v>
      </c>
      <c r="F36" s="8" t="s">
        <v>65</v>
      </c>
      <c r="G36" s="40">
        <v>42</v>
      </c>
      <c r="H36" s="8">
        <f t="shared" si="3"/>
        <v>113.40000000000001</v>
      </c>
      <c r="I36" s="8">
        <f t="shared" si="2"/>
        <v>453.60000000000002</v>
      </c>
      <c r="J36" s="43">
        <f t="shared" si="1"/>
        <v>8.9812799999999999</v>
      </c>
      <c r="K36" s="31"/>
      <c r="L36" s="30" t="s">
        <v>170</v>
      </c>
      <c r="M36" s="30"/>
      <c r="N36" s="31"/>
      <c r="O36" s="31"/>
      <c r="P36" s="31">
        <v>4</v>
      </c>
      <c r="Q36" s="31"/>
    </row>
    <row r="37" s="8" customFormat="1" ht="12" hidden="1">
      <c r="B37" s="8" t="s">
        <v>151</v>
      </c>
      <c r="C37" s="8" t="s">
        <v>156</v>
      </c>
      <c r="D37" s="30" t="s">
        <v>40</v>
      </c>
      <c r="E37" s="8">
        <v>20.800000000000001</v>
      </c>
      <c r="F37" s="8" t="s">
        <v>65</v>
      </c>
      <c r="G37" s="40">
        <v>201</v>
      </c>
      <c r="H37" s="8">
        <f t="shared" si="3"/>
        <v>542.70000000000005</v>
      </c>
      <c r="I37" s="8">
        <f t="shared" si="2"/>
        <v>1085.4000000000001</v>
      </c>
      <c r="J37" s="43">
        <f t="shared" si="1"/>
        <v>22.576320000000003</v>
      </c>
      <c r="K37" s="31"/>
      <c r="L37" s="30" t="s">
        <v>171</v>
      </c>
      <c r="M37" s="30"/>
      <c r="O37" s="31"/>
      <c r="P37" s="31">
        <v>2</v>
      </c>
      <c r="Q37" s="31"/>
    </row>
    <row r="38" s="8" customFormat="1" ht="12" hidden="1">
      <c r="B38" s="8" t="s">
        <v>151</v>
      </c>
      <c r="C38" s="8" t="s">
        <v>156</v>
      </c>
      <c r="D38" s="30" t="s">
        <v>40</v>
      </c>
      <c r="E38" s="8">
        <v>7.7999999999999998</v>
      </c>
      <c r="F38" s="8" t="s">
        <v>65</v>
      </c>
      <c r="G38" s="8"/>
      <c r="H38" s="8">
        <v>50</v>
      </c>
      <c r="I38" s="8">
        <f t="shared" si="2"/>
        <v>500</v>
      </c>
      <c r="J38" s="43">
        <f t="shared" si="1"/>
        <v>3.8999999999999999</v>
      </c>
      <c r="K38" s="31"/>
      <c r="L38" s="30" t="s">
        <v>172</v>
      </c>
      <c r="M38" s="30"/>
      <c r="O38" s="31"/>
      <c r="P38" s="31">
        <v>10</v>
      </c>
      <c r="Q38" s="31"/>
    </row>
    <row r="39" s="8" customFormat="1" ht="12" hidden="1">
      <c r="B39" s="8" t="s">
        <v>173</v>
      </c>
      <c r="C39" s="30" t="s">
        <v>174</v>
      </c>
      <c r="D39" s="30" t="s">
        <v>40</v>
      </c>
      <c r="E39" s="8">
        <v>7.7999999999999998</v>
      </c>
      <c r="F39" s="8" t="s">
        <v>65</v>
      </c>
      <c r="G39" s="8"/>
      <c r="H39" s="8">
        <v>1500</v>
      </c>
      <c r="I39" s="8">
        <f t="shared" si="2"/>
        <v>3000</v>
      </c>
      <c r="J39" s="43">
        <f t="shared" si="1"/>
        <v>23.399999999999999</v>
      </c>
      <c r="K39" s="31"/>
      <c r="L39" s="8" t="s">
        <v>175</v>
      </c>
      <c r="M39" s="30"/>
      <c r="N39" s="8" t="s">
        <v>156</v>
      </c>
      <c r="O39" s="31" t="s">
        <v>176</v>
      </c>
      <c r="P39" s="31">
        <v>2</v>
      </c>
      <c r="Q39" s="31" t="s">
        <v>46</v>
      </c>
      <c r="S39" s="8" t="s">
        <v>149</v>
      </c>
      <c r="T39" s="8" t="s">
        <v>150</v>
      </c>
    </row>
    <row r="40" s="8" customFormat="1" ht="12" hidden="1">
      <c r="B40" s="8" t="s">
        <v>173</v>
      </c>
      <c r="C40" s="30" t="s">
        <v>177</v>
      </c>
      <c r="D40" s="30" t="s">
        <v>40</v>
      </c>
      <c r="E40" s="30">
        <v>7.7999999999999998</v>
      </c>
      <c r="F40" s="30" t="s">
        <v>65</v>
      </c>
      <c r="H40" s="8">
        <v>200</v>
      </c>
      <c r="I40" s="8">
        <f t="shared" si="2"/>
        <v>200</v>
      </c>
      <c r="J40" s="43">
        <f t="shared" si="1"/>
        <v>1.5600000000000001</v>
      </c>
      <c r="K40" s="31"/>
      <c r="L40" s="8" t="s">
        <v>178</v>
      </c>
      <c r="M40" s="30"/>
      <c r="N40" s="8" t="s">
        <v>156</v>
      </c>
      <c r="O40" s="31"/>
      <c r="P40" s="31">
        <v>1</v>
      </c>
      <c r="Q40" s="31" t="s">
        <v>46</v>
      </c>
      <c r="S40" s="8" t="s">
        <v>149</v>
      </c>
      <c r="T40" s="8" t="s">
        <v>150</v>
      </c>
    </row>
    <row r="41" s="8" customFormat="1" ht="12" hidden="1">
      <c r="B41" s="8" t="s">
        <v>151</v>
      </c>
      <c r="C41" s="30" t="s">
        <v>179</v>
      </c>
      <c r="D41" s="30" t="s">
        <v>40</v>
      </c>
      <c r="E41" s="30">
        <v>7.7999999999999998</v>
      </c>
      <c r="F41" s="30" t="s">
        <v>65</v>
      </c>
      <c r="H41" s="26">
        <v>400</v>
      </c>
      <c r="I41" s="8">
        <f t="shared" si="2"/>
        <v>400</v>
      </c>
      <c r="J41" s="43">
        <f t="shared" si="1"/>
        <v>3.1200000000000001</v>
      </c>
      <c r="K41" s="31"/>
      <c r="M41" s="30"/>
      <c r="N41" s="8" t="s">
        <v>156</v>
      </c>
      <c r="O41" s="31"/>
      <c r="P41" s="45">
        <v>1</v>
      </c>
      <c r="Q41" s="31" t="s">
        <v>46</v>
      </c>
      <c r="R41" s="46"/>
      <c r="S41" s="8" t="s">
        <v>149</v>
      </c>
      <c r="T41" s="8" t="s">
        <v>150</v>
      </c>
      <c r="AG41" s="46"/>
      <c r="AI41" s="46"/>
      <c r="AJ41" s="46"/>
    </row>
    <row r="42" s="16" customFormat="1" ht="12">
      <c r="B42" s="8" t="s">
        <v>173</v>
      </c>
      <c r="C42" s="6" t="s">
        <v>180</v>
      </c>
      <c r="D42" s="16" t="s">
        <v>40</v>
      </c>
      <c r="E42" s="16">
        <v>2.2999999999999998</v>
      </c>
      <c r="F42" s="16" t="s">
        <v>72</v>
      </c>
      <c r="H42" s="26">
        <f>70*5</f>
        <v>350</v>
      </c>
      <c r="I42" s="16">
        <f t="shared" si="2"/>
        <v>350</v>
      </c>
      <c r="J42" s="18">
        <f t="shared" si="1"/>
        <v>0.80499999999999994</v>
      </c>
      <c r="K42" s="19"/>
      <c r="L42" s="16" t="s">
        <v>181</v>
      </c>
      <c r="M42" s="6"/>
      <c r="N42" s="19"/>
      <c r="O42" s="19"/>
      <c r="P42" s="47">
        <v>1</v>
      </c>
      <c r="Q42" s="47"/>
      <c r="R42" s="48"/>
      <c r="S42" s="48" t="s">
        <v>182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16" t="s">
        <v>52</v>
      </c>
      <c r="AI42" s="48"/>
      <c r="AJ42" s="48"/>
    </row>
    <row r="43" s="8" customFormat="1" ht="12">
      <c r="A43" s="8" t="s">
        <v>37</v>
      </c>
      <c r="B43" s="8" t="s">
        <v>173</v>
      </c>
      <c r="C43" s="30" t="s">
        <v>183</v>
      </c>
      <c r="D43" s="8" t="s">
        <v>184</v>
      </c>
      <c r="E43" s="8" t="s">
        <v>185</v>
      </c>
      <c r="F43" s="8" t="s">
        <v>186</v>
      </c>
      <c r="H43" s="26">
        <v>100</v>
      </c>
      <c r="I43" s="8">
        <f t="shared" si="2"/>
        <v>100</v>
      </c>
      <c r="J43" s="18">
        <f>10.2*P43</f>
        <v>10.199999999999999</v>
      </c>
      <c r="K43" s="31"/>
      <c r="L43" s="8" t="s">
        <v>187</v>
      </c>
      <c r="M43" s="30"/>
      <c r="N43" s="31"/>
      <c r="O43" s="31"/>
      <c r="P43" s="31">
        <v>1</v>
      </c>
      <c r="Q43" s="31" t="s">
        <v>46</v>
      </c>
      <c r="S43" s="46" t="s">
        <v>188</v>
      </c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8" t="s">
        <v>52</v>
      </c>
    </row>
    <row r="44" s="16" customFormat="1" hidden="1">
      <c r="A44" s="16" t="s">
        <v>37</v>
      </c>
      <c r="B44" s="16" t="s">
        <v>189</v>
      </c>
      <c r="C44" s="16" t="s">
        <v>190</v>
      </c>
      <c r="D44" s="16" t="s">
        <v>40</v>
      </c>
      <c r="E44" s="16">
        <v>7.7999999999999998</v>
      </c>
      <c r="F44" s="8" t="s">
        <v>65</v>
      </c>
      <c r="G44" s="8"/>
      <c r="H44" s="26">
        <v>100</v>
      </c>
      <c r="I44" s="8">
        <f t="shared" si="2"/>
        <v>200</v>
      </c>
      <c r="J44" s="18">
        <f t="shared" ref="J44:J48" si="4">I44*E44/1000</f>
        <v>1.5600000000000001</v>
      </c>
      <c r="K44" s="19"/>
      <c r="L44" s="16" t="s">
        <v>190</v>
      </c>
      <c r="M44" s="6" t="s">
        <v>191</v>
      </c>
      <c r="N44" s="19"/>
      <c r="O44" s="19" t="s">
        <v>192</v>
      </c>
      <c r="P44" s="47">
        <v>2</v>
      </c>
      <c r="Q44" s="19" t="s">
        <v>46</v>
      </c>
      <c r="R44" s="48" t="s">
        <v>193</v>
      </c>
      <c r="S44" s="49" t="s">
        <v>194</v>
      </c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 t="s">
        <v>52</v>
      </c>
      <c r="AH44" s="16" t="s">
        <v>52</v>
      </c>
      <c r="AI44" s="48"/>
      <c r="AJ44" s="48"/>
    </row>
    <row r="45" s="50" customFormat="1">
      <c r="A45" s="50" t="s">
        <v>113</v>
      </c>
      <c r="B45" s="16" t="s">
        <v>189</v>
      </c>
      <c r="C45" s="51" t="s">
        <v>195</v>
      </c>
      <c r="D45" s="50" t="s">
        <v>196</v>
      </c>
      <c r="E45" s="50">
        <f>(1.52+7.8+2.3)/3</f>
        <v>3.8733333333333335</v>
      </c>
      <c r="F45" s="50" t="s">
        <v>197</v>
      </c>
      <c r="H45" s="26">
        <v>200</v>
      </c>
      <c r="I45" s="16">
        <f t="shared" si="2"/>
        <v>400</v>
      </c>
      <c r="J45" s="18">
        <f t="shared" si="4"/>
        <v>1.5493333333333335</v>
      </c>
      <c r="K45" s="52"/>
      <c r="L45" s="50" t="s">
        <v>195</v>
      </c>
      <c r="M45" s="51" t="s">
        <v>198</v>
      </c>
      <c r="N45" s="52"/>
      <c r="O45" s="52" t="s">
        <v>199</v>
      </c>
      <c r="P45" s="52">
        <v>2</v>
      </c>
      <c r="Q45" s="52" t="s">
        <v>46</v>
      </c>
      <c r="R45" s="50" t="s">
        <v>193</v>
      </c>
      <c r="S45" s="53" t="s">
        <v>200</v>
      </c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 t="s">
        <v>52</v>
      </c>
    </row>
    <row r="46" ht="12">
      <c r="A46" s="1" t="s">
        <v>37</v>
      </c>
      <c r="B46" s="16" t="s">
        <v>189</v>
      </c>
      <c r="C46" s="8" t="s">
        <v>201</v>
      </c>
      <c r="D46" s="8" t="s">
        <v>202</v>
      </c>
      <c r="E46" s="8">
        <v>7.7000000000000002</v>
      </c>
      <c r="F46" s="8" t="s">
        <v>203</v>
      </c>
      <c r="G46" s="8"/>
      <c r="H46" s="26">
        <v>50</v>
      </c>
      <c r="I46" s="16">
        <f t="shared" si="2"/>
        <v>250</v>
      </c>
      <c r="J46" s="18">
        <f t="shared" si="4"/>
        <v>1.925</v>
      </c>
      <c r="P46" s="4">
        <v>5</v>
      </c>
      <c r="Q46" s="4" t="s">
        <v>204</v>
      </c>
      <c r="S46" s="1" t="s">
        <v>205</v>
      </c>
    </row>
    <row r="47" s="50" customFormat="1">
      <c r="A47" s="50" t="s">
        <v>113</v>
      </c>
      <c r="B47" s="50" t="s">
        <v>151</v>
      </c>
      <c r="C47" s="51" t="s">
        <v>206</v>
      </c>
      <c r="D47" s="50" t="s">
        <v>40</v>
      </c>
      <c r="E47" s="50">
        <v>2.21</v>
      </c>
      <c r="F47" s="50" t="s">
        <v>207</v>
      </c>
      <c r="H47" s="26">
        <v>900</v>
      </c>
      <c r="I47" s="50">
        <f t="shared" si="2"/>
        <v>900</v>
      </c>
      <c r="J47" s="55">
        <f t="shared" si="4"/>
        <v>1.9890000000000001</v>
      </c>
      <c r="K47" s="52"/>
      <c r="L47" s="54" t="s">
        <v>208</v>
      </c>
      <c r="M47" s="51" t="s">
        <v>209</v>
      </c>
      <c r="N47" s="52"/>
      <c r="O47" s="52"/>
      <c r="P47" s="56">
        <v>1</v>
      </c>
      <c r="Q47" s="56" t="s">
        <v>46</v>
      </c>
      <c r="R47" s="54" t="s">
        <v>210</v>
      </c>
      <c r="S47" s="53" t="s">
        <v>211</v>
      </c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I47" s="54"/>
      <c r="AJ47" s="54"/>
    </row>
    <row r="48" s="50" customFormat="1">
      <c r="A48" s="50" t="s">
        <v>113</v>
      </c>
      <c r="B48" s="50" t="s">
        <v>151</v>
      </c>
      <c r="C48" s="51" t="s">
        <v>212</v>
      </c>
      <c r="D48" s="50" t="s">
        <v>40</v>
      </c>
      <c r="E48" s="50">
        <v>2.2999999999999998</v>
      </c>
      <c r="F48" s="50" t="s">
        <v>72</v>
      </c>
      <c r="H48" s="50">
        <v>5</v>
      </c>
      <c r="I48" s="50">
        <f t="shared" si="2"/>
        <v>10</v>
      </c>
      <c r="J48" s="55">
        <f t="shared" si="4"/>
        <v>0.023</v>
      </c>
      <c r="K48" s="52"/>
      <c r="L48" s="54" t="s">
        <v>213</v>
      </c>
      <c r="M48" s="51"/>
      <c r="N48" s="52"/>
      <c r="O48" s="52" t="s">
        <v>214</v>
      </c>
      <c r="P48" s="56">
        <v>2</v>
      </c>
      <c r="Q48" s="56" t="s">
        <v>46</v>
      </c>
      <c r="R48" s="54"/>
      <c r="S48" s="53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I48" s="54"/>
      <c r="AJ48" s="54"/>
    </row>
    <row r="49" s="16" customFormat="1">
      <c r="A49" s="16" t="s">
        <v>37</v>
      </c>
      <c r="B49" s="16" t="s">
        <v>215</v>
      </c>
      <c r="C49" s="6" t="s">
        <v>216</v>
      </c>
      <c r="D49" s="16" t="s">
        <v>217</v>
      </c>
      <c r="E49" s="16">
        <v>847</v>
      </c>
      <c r="F49" s="16" t="s">
        <v>218</v>
      </c>
      <c r="H49" s="16">
        <f>0.06*0.1</f>
        <v>0.0060000000000000001</v>
      </c>
      <c r="I49" s="16">
        <f t="shared" si="2"/>
        <v>0.0060000000000000001</v>
      </c>
      <c r="J49" s="18">
        <f>I49*E49</f>
        <v>5.0819999999999999</v>
      </c>
      <c r="K49" s="19"/>
      <c r="M49" s="6"/>
      <c r="N49" s="19"/>
      <c r="O49" s="19" t="s">
        <v>219</v>
      </c>
      <c r="P49" s="47">
        <v>1</v>
      </c>
      <c r="Q49" s="47" t="s">
        <v>46</v>
      </c>
      <c r="R49" s="48"/>
      <c r="S49" s="48"/>
      <c r="T49" s="49" t="s">
        <v>220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8"/>
      <c r="AI49" s="48"/>
      <c r="AJ49" s="48"/>
    </row>
    <row r="50" s="16" customFormat="1">
      <c r="A50" s="48" t="s">
        <v>221</v>
      </c>
      <c r="B50" s="48" t="s">
        <v>189</v>
      </c>
      <c r="C50" s="6" t="s">
        <v>222</v>
      </c>
      <c r="D50" s="16" t="s">
        <v>40</v>
      </c>
      <c r="E50" s="16">
        <v>2.21</v>
      </c>
      <c r="F50" s="16" t="s">
        <v>223</v>
      </c>
      <c r="H50" s="26">
        <v>800</v>
      </c>
      <c r="I50" s="16">
        <f t="shared" si="2"/>
        <v>800</v>
      </c>
      <c r="J50" s="18">
        <f t="shared" ref="J50:J57" si="5">I50*E50/1000</f>
        <v>1.768</v>
      </c>
      <c r="K50" s="47"/>
      <c r="L50" s="48"/>
      <c r="M50" s="57"/>
      <c r="N50" s="47"/>
      <c r="O50" s="47"/>
      <c r="P50" s="47">
        <v>1</v>
      </c>
      <c r="Q50" s="19" t="s">
        <v>46</v>
      </c>
      <c r="R50" s="48"/>
      <c r="S50" s="49" t="s">
        <v>224</v>
      </c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16" t="s">
        <v>52</v>
      </c>
      <c r="AI50" s="48"/>
      <c r="AJ50" s="48"/>
    </row>
    <row r="51" ht="12">
      <c r="A51" s="1" t="s">
        <v>221</v>
      </c>
      <c r="B51" s="1" t="s">
        <v>189</v>
      </c>
      <c r="C51" s="2" t="s">
        <v>225</v>
      </c>
      <c r="D51" s="16" t="s">
        <v>40</v>
      </c>
      <c r="E51" s="16">
        <v>2.21</v>
      </c>
      <c r="F51" s="26" t="s">
        <v>41</v>
      </c>
      <c r="G51" s="16"/>
      <c r="H51" s="26">
        <v>400</v>
      </c>
      <c r="I51" s="16">
        <f t="shared" si="2"/>
        <v>400</v>
      </c>
      <c r="J51" s="18">
        <f t="shared" si="5"/>
        <v>0.88400000000000001</v>
      </c>
      <c r="P51" s="4">
        <v>1</v>
      </c>
    </row>
    <row r="52">
      <c r="B52" s="1" t="s">
        <v>226</v>
      </c>
      <c r="C52" s="1" t="s">
        <v>227</v>
      </c>
      <c r="D52" s="3" t="s">
        <v>228</v>
      </c>
      <c r="E52" s="1">
        <v>4.2699999999999996</v>
      </c>
      <c r="F52" s="1" t="s">
        <v>229</v>
      </c>
      <c r="G52" s="1"/>
      <c r="H52" s="26">
        <v>200</v>
      </c>
      <c r="I52" s="1">
        <f t="shared" si="2"/>
        <v>200</v>
      </c>
      <c r="J52" s="35">
        <f t="shared" si="5"/>
        <v>0.85399999999999987</v>
      </c>
      <c r="O52" s="4" t="s">
        <v>230</v>
      </c>
      <c r="P52" s="4">
        <v>1</v>
      </c>
    </row>
    <row r="53">
      <c r="B53" s="1" t="s">
        <v>226</v>
      </c>
      <c r="C53" s="1" t="s">
        <v>231</v>
      </c>
      <c r="D53" s="3" t="s">
        <v>228</v>
      </c>
      <c r="E53" s="1">
        <v>4.2699999999999996</v>
      </c>
      <c r="F53" s="1" t="s">
        <v>229</v>
      </c>
      <c r="G53" s="1"/>
      <c r="H53" s="26">
        <v>200</v>
      </c>
      <c r="I53" s="1">
        <f t="shared" si="2"/>
        <v>200</v>
      </c>
      <c r="J53" s="35">
        <f t="shared" si="5"/>
        <v>0.85399999999999987</v>
      </c>
      <c r="O53" s="4" t="s">
        <v>232</v>
      </c>
      <c r="P53" s="4">
        <v>1</v>
      </c>
    </row>
    <row r="54">
      <c r="B54" s="1" t="s">
        <v>226</v>
      </c>
      <c r="C54" s="1" t="s">
        <v>233</v>
      </c>
      <c r="D54" s="3" t="s">
        <v>228</v>
      </c>
      <c r="E54" s="1">
        <v>4.2699999999999996</v>
      </c>
      <c r="F54" s="1" t="s">
        <v>229</v>
      </c>
      <c r="G54" s="1"/>
      <c r="H54" s="26">
        <v>100</v>
      </c>
      <c r="I54" s="1">
        <f t="shared" si="2"/>
        <v>100</v>
      </c>
      <c r="J54" s="35">
        <f t="shared" si="5"/>
        <v>0.42699999999999994</v>
      </c>
      <c r="O54" s="4" t="s">
        <v>234</v>
      </c>
      <c r="P54" s="4">
        <v>1</v>
      </c>
    </row>
    <row r="55">
      <c r="B55" s="1" t="s">
        <v>226</v>
      </c>
      <c r="C55" s="1" t="s">
        <v>235</v>
      </c>
      <c r="D55" s="3" t="s">
        <v>228</v>
      </c>
      <c r="E55" s="1">
        <v>4.2699999999999996</v>
      </c>
      <c r="F55" s="1" t="s">
        <v>229</v>
      </c>
      <c r="G55" s="1"/>
      <c r="H55" s="26">
        <v>250</v>
      </c>
      <c r="I55" s="1">
        <f t="shared" si="2"/>
        <v>250</v>
      </c>
      <c r="J55" s="35">
        <f t="shared" si="5"/>
        <v>1.0674999999999999</v>
      </c>
      <c r="P55" s="4">
        <v>1</v>
      </c>
    </row>
    <row r="56">
      <c r="B56" s="1" t="s">
        <v>226</v>
      </c>
      <c r="C56" s="1" t="s">
        <v>236</v>
      </c>
      <c r="D56" s="3" t="s">
        <v>228</v>
      </c>
      <c r="E56" s="1">
        <v>4.2699999999999996</v>
      </c>
      <c r="F56" s="1" t="s">
        <v>229</v>
      </c>
      <c r="G56" s="1"/>
      <c r="H56" s="26">
        <v>200</v>
      </c>
      <c r="I56" s="1">
        <f t="shared" si="2"/>
        <v>200</v>
      </c>
      <c r="J56" s="35">
        <f t="shared" si="5"/>
        <v>0.85399999999999987</v>
      </c>
      <c r="P56" s="4">
        <v>1</v>
      </c>
    </row>
    <row r="57" ht="12">
      <c r="B57" s="1" t="s">
        <v>226</v>
      </c>
      <c r="C57" s="1" t="s">
        <v>237</v>
      </c>
      <c r="D57" s="1" t="s">
        <v>40</v>
      </c>
      <c r="E57" s="1">
        <v>2.21</v>
      </c>
      <c r="F57" s="1" t="s">
        <v>207</v>
      </c>
      <c r="G57" s="1"/>
      <c r="H57" s="26">
        <v>100</v>
      </c>
      <c r="I57" s="1">
        <f t="shared" si="2"/>
        <v>100</v>
      </c>
      <c r="J57" s="35">
        <f t="shared" si="5"/>
        <v>0.221</v>
      </c>
      <c r="O57" s="4" t="s">
        <v>238</v>
      </c>
      <c r="P57" s="4">
        <v>1</v>
      </c>
    </row>
    <row r="58" s="16" customFormat="1">
      <c r="B58" s="48" t="s">
        <v>189</v>
      </c>
      <c r="C58" s="16" t="s">
        <v>239</v>
      </c>
      <c r="D58" s="16" t="s">
        <v>217</v>
      </c>
      <c r="E58" s="16">
        <v>433</v>
      </c>
      <c r="F58" s="16">
        <f>E58*H58</f>
        <v>0.77939999999999998</v>
      </c>
      <c r="G58" s="16" t="s">
        <v>240</v>
      </c>
      <c r="H58" s="16">
        <f>0.09*0.02</f>
        <v>0.0018</v>
      </c>
      <c r="I58" s="16">
        <f t="shared" si="2"/>
        <v>0.0018</v>
      </c>
      <c r="J58" s="18">
        <f>I58*E58</f>
        <v>0.77939999999999998</v>
      </c>
      <c r="K58" s="19"/>
      <c r="M58" s="6"/>
      <c r="N58" s="19"/>
      <c r="O58" s="19" t="s">
        <v>241</v>
      </c>
      <c r="P58" s="19">
        <v>1</v>
      </c>
      <c r="Q58" s="19"/>
      <c r="S58" s="17" t="s">
        <v>242</v>
      </c>
    </row>
    <row r="59" s="8" customFormat="1" ht="12">
      <c r="B59" s="8" t="s">
        <v>151</v>
      </c>
      <c r="C59" s="8" t="s">
        <v>243</v>
      </c>
      <c r="D59" s="8" t="s">
        <v>228</v>
      </c>
      <c r="E59" s="8">
        <v>4.2699999999999996</v>
      </c>
      <c r="F59" s="8" t="s">
        <v>229</v>
      </c>
      <c r="G59" s="8">
        <f>0.2*7*1000</f>
        <v>1400.0000000000002</v>
      </c>
      <c r="H59" s="42">
        <f>G59*7.8</f>
        <v>10920.000000000002</v>
      </c>
      <c r="I59" s="8">
        <f t="shared" si="2"/>
        <v>10920.000000000002</v>
      </c>
      <c r="J59" s="18">
        <f t="shared" ref="J59:J60" si="6">I59*E59/1000</f>
        <v>46.628399999999999</v>
      </c>
      <c r="K59" s="31"/>
      <c r="L59" s="8" t="s">
        <v>244</v>
      </c>
      <c r="M59" s="30"/>
      <c r="N59" s="31"/>
      <c r="O59" s="31"/>
      <c r="P59" s="31">
        <v>1</v>
      </c>
      <c r="Q59" s="31" t="s">
        <v>105</v>
      </c>
    </row>
    <row r="60" s="8" customFormat="1" ht="12" hidden="1">
      <c r="A60" s="8" t="s">
        <v>85</v>
      </c>
      <c r="B60" s="8" t="s">
        <v>245</v>
      </c>
      <c r="C60" s="30" t="s">
        <v>246</v>
      </c>
      <c r="D60" s="8" t="s">
        <v>40</v>
      </c>
      <c r="E60" s="8">
        <v>7.7999999999999998</v>
      </c>
      <c r="F60" s="8" t="s">
        <v>65</v>
      </c>
      <c r="I60" s="16">
        <f t="shared" si="2"/>
        <v>0</v>
      </c>
      <c r="J60" s="18">
        <f t="shared" si="6"/>
        <v>0</v>
      </c>
      <c r="K60" s="31"/>
      <c r="L60" s="8" t="s">
        <v>247</v>
      </c>
      <c r="M60" s="30"/>
      <c r="N60" s="31"/>
      <c r="O60" s="31"/>
      <c r="P60" s="31">
        <v>7</v>
      </c>
      <c r="Q60" s="31" t="s">
        <v>46</v>
      </c>
    </row>
    <row r="61" s="16" customFormat="1" hidden="1">
      <c r="A61" s="16" t="s">
        <v>37</v>
      </c>
      <c r="B61" s="16" t="s">
        <v>215</v>
      </c>
      <c r="C61" s="6" t="s">
        <v>248</v>
      </c>
      <c r="D61" s="16" t="s">
        <v>249</v>
      </c>
      <c r="E61" s="16" t="s">
        <v>250</v>
      </c>
      <c r="H61" s="16">
        <v>3800</v>
      </c>
      <c r="I61" s="16">
        <f t="shared" si="2"/>
        <v>3800</v>
      </c>
      <c r="J61" s="58">
        <f>150*0.9</f>
        <v>135</v>
      </c>
      <c r="K61" s="19"/>
      <c r="L61" s="16" t="s">
        <v>251</v>
      </c>
      <c r="M61" s="6" t="s">
        <v>252</v>
      </c>
      <c r="N61" s="19"/>
      <c r="O61" s="6" t="s">
        <v>253</v>
      </c>
      <c r="P61" s="47">
        <v>1</v>
      </c>
      <c r="Q61" s="47" t="s">
        <v>46</v>
      </c>
      <c r="R61" s="48" t="s">
        <v>254</v>
      </c>
      <c r="S61" s="49" t="s">
        <v>255</v>
      </c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 t="s">
        <v>52</v>
      </c>
      <c r="AI61" s="49" t="s">
        <v>256</v>
      </c>
      <c r="AJ61" s="49" t="s">
        <v>257</v>
      </c>
    </row>
    <row r="62" s="8" customFormat="1" ht="12">
      <c r="A62" s="8" t="s">
        <v>37</v>
      </c>
      <c r="B62" s="8" t="s">
        <v>215</v>
      </c>
      <c r="C62" s="30" t="s">
        <v>258</v>
      </c>
      <c r="D62" s="8" t="s">
        <v>56</v>
      </c>
      <c r="E62" s="8">
        <v>36.799999999999997</v>
      </c>
      <c r="H62" s="59">
        <v>400</v>
      </c>
      <c r="I62" s="60">
        <f t="shared" si="2"/>
        <v>400</v>
      </c>
      <c r="J62" s="18">
        <f>I62*E62/1000</f>
        <v>14.719999999999999</v>
      </c>
      <c r="K62" s="31"/>
      <c r="L62" s="8" t="s">
        <v>259</v>
      </c>
      <c r="M62" s="30"/>
      <c r="N62" s="31"/>
      <c r="O62" s="31"/>
      <c r="P62" s="45">
        <v>1</v>
      </c>
      <c r="Q62" s="45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I62" s="46"/>
      <c r="AJ62" s="46"/>
    </row>
    <row r="63" s="16" customFormat="1" ht="20.25" hidden="1" customHeight="1">
      <c r="A63" s="16" t="s">
        <v>37</v>
      </c>
      <c r="B63" s="16" t="s">
        <v>215</v>
      </c>
      <c r="C63" s="6" t="s">
        <v>260</v>
      </c>
      <c r="D63" s="17" t="s">
        <v>261</v>
      </c>
      <c r="E63" s="16" t="s">
        <v>262</v>
      </c>
      <c r="F63" s="16" t="s">
        <v>263</v>
      </c>
      <c r="H63" s="16">
        <v>3400</v>
      </c>
      <c r="I63" s="16">
        <f t="shared" si="2"/>
        <v>3400</v>
      </c>
      <c r="J63" s="18">
        <f>1.05*220</f>
        <v>231</v>
      </c>
      <c r="K63" s="19"/>
      <c r="L63" s="16" t="s">
        <v>264</v>
      </c>
      <c r="M63" s="6" t="s">
        <v>265</v>
      </c>
      <c r="N63" s="19"/>
      <c r="O63" s="19" t="s">
        <v>266</v>
      </c>
      <c r="P63" s="19">
        <v>1</v>
      </c>
      <c r="Q63" s="19" t="s">
        <v>46</v>
      </c>
      <c r="R63" s="16" t="s">
        <v>267</v>
      </c>
      <c r="S63" s="17" t="s">
        <v>268</v>
      </c>
      <c r="T63" s="16" t="s">
        <v>269</v>
      </c>
      <c r="AH63" s="16" t="s">
        <v>52</v>
      </c>
      <c r="AJ63" s="17" t="s">
        <v>270</v>
      </c>
    </row>
    <row r="64" s="8" customFormat="1" ht="18" customHeight="1">
      <c r="A64" s="8" t="s">
        <v>37</v>
      </c>
      <c r="B64" s="8" t="s">
        <v>215</v>
      </c>
      <c r="C64" s="61" t="s">
        <v>271</v>
      </c>
      <c r="D64" s="34" t="s">
        <v>56</v>
      </c>
      <c r="E64" s="8">
        <v>36.799999999999997</v>
      </c>
      <c r="F64" s="8" t="s">
        <v>272</v>
      </c>
      <c r="H64" s="8">
        <v>600</v>
      </c>
      <c r="I64" s="8">
        <f t="shared" si="2"/>
        <v>600</v>
      </c>
      <c r="J64" s="18">
        <f t="shared" ref="J64:J68" si="7">I64*E64/1000</f>
        <v>22.079999999999998</v>
      </c>
      <c r="K64" s="31"/>
      <c r="L64" s="62" t="s">
        <v>273</v>
      </c>
      <c r="M64" s="30" t="s">
        <v>274</v>
      </c>
      <c r="N64" s="31"/>
      <c r="O64" s="31" t="s">
        <v>275</v>
      </c>
      <c r="P64" s="31">
        <v>1</v>
      </c>
      <c r="Q64" s="31" t="s">
        <v>46</v>
      </c>
      <c r="R64" s="8" t="s">
        <v>276</v>
      </c>
      <c r="T64" s="34" t="s">
        <v>277</v>
      </c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="16" customFormat="1">
      <c r="A65" s="16" t="s">
        <v>37</v>
      </c>
      <c r="B65" s="16" t="s">
        <v>215</v>
      </c>
      <c r="C65" s="6" t="s">
        <v>278</v>
      </c>
      <c r="D65" s="16" t="s">
        <v>40</v>
      </c>
      <c r="E65" s="16">
        <v>2.2999999999999998</v>
      </c>
      <c r="F65" s="26" t="s">
        <v>72</v>
      </c>
      <c r="G65" s="16"/>
      <c r="H65" s="26">
        <v>80</v>
      </c>
      <c r="I65" s="16">
        <f t="shared" si="2"/>
        <v>80</v>
      </c>
      <c r="J65" s="18">
        <f t="shared" si="7"/>
        <v>0.184</v>
      </c>
      <c r="K65" s="19" t="s">
        <v>279</v>
      </c>
      <c r="L65" s="16" t="s">
        <v>280</v>
      </c>
      <c r="M65" s="6"/>
      <c r="N65" s="19"/>
      <c r="O65" s="19" t="s">
        <v>281</v>
      </c>
      <c r="P65" s="19">
        <v>1</v>
      </c>
      <c r="Q65" s="19" t="s">
        <v>46</v>
      </c>
      <c r="R65" s="16" t="s">
        <v>282</v>
      </c>
      <c r="S65" s="17" t="s">
        <v>283</v>
      </c>
    </row>
    <row r="66" s="16" customFormat="1">
      <c r="B66" s="16" t="s">
        <v>284</v>
      </c>
      <c r="C66" s="6" t="s">
        <v>285</v>
      </c>
      <c r="D66" s="16" t="s">
        <v>40</v>
      </c>
      <c r="E66" s="16">
        <v>2.2999999999999998</v>
      </c>
      <c r="F66" s="26" t="s">
        <v>72</v>
      </c>
      <c r="H66" s="16">
        <v>47</v>
      </c>
      <c r="I66" s="16">
        <f t="shared" si="2"/>
        <v>94</v>
      </c>
      <c r="J66" s="18">
        <f t="shared" si="7"/>
        <v>0.21619999999999998</v>
      </c>
      <c r="K66" s="19"/>
      <c r="L66" s="16" t="s">
        <v>286</v>
      </c>
      <c r="M66" s="6" t="s">
        <v>287</v>
      </c>
      <c r="N66" s="19"/>
      <c r="O66" s="19"/>
      <c r="P66" s="19">
        <v>2</v>
      </c>
      <c r="Q66" s="19" t="s">
        <v>46</v>
      </c>
      <c r="R66" s="16" t="s">
        <v>288</v>
      </c>
      <c r="S66" s="17" t="s">
        <v>289</v>
      </c>
      <c r="AG66" s="16" t="s">
        <v>52</v>
      </c>
      <c r="AJ66" s="25" t="s">
        <v>290</v>
      </c>
    </row>
    <row r="67" s="16" customFormat="1" ht="12">
      <c r="B67" s="16" t="s">
        <v>284</v>
      </c>
      <c r="C67" s="6" t="s">
        <v>291</v>
      </c>
      <c r="D67" s="16" t="s">
        <v>40</v>
      </c>
      <c r="E67" s="16">
        <v>2.2999999999999998</v>
      </c>
      <c r="F67" s="26" t="s">
        <v>72</v>
      </c>
      <c r="H67" s="16">
        <v>47</v>
      </c>
      <c r="I67" s="16">
        <f t="shared" si="2"/>
        <v>47</v>
      </c>
      <c r="J67" s="18">
        <f t="shared" si="7"/>
        <v>0.10809999999999999</v>
      </c>
      <c r="K67" s="19"/>
      <c r="L67" s="16" t="s">
        <v>292</v>
      </c>
      <c r="M67" s="6" t="s">
        <v>293</v>
      </c>
      <c r="N67" s="19"/>
      <c r="O67" s="19" t="s">
        <v>294</v>
      </c>
      <c r="P67" s="19">
        <v>1</v>
      </c>
      <c r="Q67" s="19" t="s">
        <v>46</v>
      </c>
      <c r="R67" s="16" t="s">
        <v>295</v>
      </c>
      <c r="S67" s="25"/>
      <c r="T67" s="25" t="s">
        <v>296</v>
      </c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16" t="s">
        <v>51</v>
      </c>
    </row>
    <row r="68" s="16" customFormat="1" ht="12">
      <c r="B68" s="16" t="s">
        <v>284</v>
      </c>
      <c r="C68" s="6" t="s">
        <v>297</v>
      </c>
      <c r="D68" s="16" t="s">
        <v>40</v>
      </c>
      <c r="E68" s="16">
        <v>2.2999999999999998</v>
      </c>
      <c r="F68" s="26" t="s">
        <v>72</v>
      </c>
      <c r="H68" s="26">
        <v>47</v>
      </c>
      <c r="I68" s="16">
        <f t="shared" si="2"/>
        <v>47</v>
      </c>
      <c r="J68" s="18">
        <f t="shared" si="7"/>
        <v>0.10809999999999999</v>
      </c>
      <c r="K68" s="19"/>
      <c r="L68" s="16" t="s">
        <v>298</v>
      </c>
      <c r="M68" s="6" t="s">
        <v>299</v>
      </c>
      <c r="N68" s="19"/>
      <c r="O68" s="19" t="s">
        <v>294</v>
      </c>
      <c r="P68" s="19">
        <v>1</v>
      </c>
      <c r="Q68" s="19" t="s">
        <v>46</v>
      </c>
      <c r="R68" s="16" t="s">
        <v>295</v>
      </c>
      <c r="S68" s="25"/>
      <c r="T68" s="25" t="s">
        <v>300</v>
      </c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16" t="s">
        <v>51</v>
      </c>
    </row>
    <row r="69" s="8" customFormat="1" ht="12">
      <c r="B69" s="8" t="s">
        <v>215</v>
      </c>
      <c r="C69" s="30" t="s">
        <v>301</v>
      </c>
      <c r="D69" s="8" t="s">
        <v>202</v>
      </c>
      <c r="E69" s="8">
        <v>0.096000000000000002</v>
      </c>
      <c r="F69" s="8" t="s">
        <v>302</v>
      </c>
      <c r="H69" s="8">
        <v>2</v>
      </c>
      <c r="I69" s="8">
        <f t="shared" si="2"/>
        <v>2</v>
      </c>
      <c r="J69" s="43">
        <f t="shared" ref="J69:J72" si="8">I69*E69</f>
        <v>0.192</v>
      </c>
      <c r="K69" s="31"/>
      <c r="L69" s="8" t="s">
        <v>303</v>
      </c>
      <c r="M69" s="30"/>
      <c r="N69" s="31"/>
      <c r="O69" s="31" t="s">
        <v>304</v>
      </c>
      <c r="P69" s="31">
        <v>1</v>
      </c>
      <c r="Q69" s="31"/>
      <c r="S69" s="8" t="s">
        <v>305</v>
      </c>
    </row>
    <row r="70" s="8" customFormat="1">
      <c r="B70" s="8" t="s">
        <v>215</v>
      </c>
      <c r="C70" s="30" t="s">
        <v>306</v>
      </c>
      <c r="D70" s="34" t="s">
        <v>202</v>
      </c>
      <c r="E70" s="8">
        <v>0.38200000000000001</v>
      </c>
      <c r="F70" s="8" t="s">
        <v>307</v>
      </c>
      <c r="H70" s="8">
        <v>2</v>
      </c>
      <c r="I70" s="8">
        <f t="shared" si="2"/>
        <v>2</v>
      </c>
      <c r="J70" s="43">
        <f t="shared" si="8"/>
        <v>0.76400000000000001</v>
      </c>
      <c r="K70" s="31"/>
      <c r="L70" s="8" t="s">
        <v>308</v>
      </c>
      <c r="M70" s="30"/>
      <c r="N70" s="31"/>
      <c r="O70" s="31" t="s">
        <v>309</v>
      </c>
      <c r="P70" s="31">
        <v>1</v>
      </c>
      <c r="Q70" s="31"/>
      <c r="S70" s="8" t="s">
        <v>305</v>
      </c>
    </row>
    <row r="71" s="8" customFormat="1" ht="12">
      <c r="B71" s="8" t="s">
        <v>215</v>
      </c>
      <c r="C71" s="30" t="s">
        <v>310</v>
      </c>
      <c r="D71" s="8" t="s">
        <v>202</v>
      </c>
      <c r="E71" s="8">
        <v>0.096000000000000002</v>
      </c>
      <c r="F71" s="8" t="s">
        <v>311</v>
      </c>
      <c r="H71" s="8">
        <v>2</v>
      </c>
      <c r="I71" s="8">
        <f t="shared" si="2"/>
        <v>2</v>
      </c>
      <c r="J71" s="43">
        <f t="shared" si="8"/>
        <v>0.192</v>
      </c>
      <c r="K71" s="31"/>
      <c r="L71" s="8" t="s">
        <v>303</v>
      </c>
      <c r="M71" s="30"/>
      <c r="N71" s="31"/>
      <c r="O71" s="31" t="s">
        <v>304</v>
      </c>
      <c r="P71" s="31">
        <v>1</v>
      </c>
      <c r="Q71" s="31"/>
      <c r="S71" s="8" t="s">
        <v>305</v>
      </c>
    </row>
    <row r="72" s="8" customFormat="1" ht="12">
      <c r="B72" s="8" t="s">
        <v>215</v>
      </c>
      <c r="C72" s="30" t="s">
        <v>312</v>
      </c>
      <c r="D72" s="8" t="s">
        <v>202</v>
      </c>
      <c r="E72" s="8">
        <v>0.38200000000000001</v>
      </c>
      <c r="F72" s="8" t="s">
        <v>307</v>
      </c>
      <c r="H72" s="8">
        <v>2</v>
      </c>
      <c r="I72" s="8">
        <f t="shared" si="2"/>
        <v>2</v>
      </c>
      <c r="J72" s="43">
        <f t="shared" si="8"/>
        <v>0.76400000000000001</v>
      </c>
      <c r="K72" s="31"/>
      <c r="L72" s="8" t="s">
        <v>308</v>
      </c>
      <c r="M72" s="30"/>
      <c r="N72" s="31"/>
      <c r="O72" s="31" t="s">
        <v>309</v>
      </c>
      <c r="P72" s="31">
        <v>1</v>
      </c>
      <c r="Q72" s="31"/>
      <c r="S72" s="8" t="s">
        <v>305</v>
      </c>
    </row>
    <row r="73" s="16" customFormat="1">
      <c r="B73" s="16" t="s">
        <v>215</v>
      </c>
      <c r="C73" s="6" t="s">
        <v>313</v>
      </c>
      <c r="D73" s="34" t="s">
        <v>314</v>
      </c>
      <c r="E73" s="16">
        <v>2.2999999999999998</v>
      </c>
      <c r="F73" s="16" t="s">
        <v>315</v>
      </c>
      <c r="H73" s="16">
        <v>2</v>
      </c>
      <c r="I73" s="16">
        <f t="shared" si="2"/>
        <v>2</v>
      </c>
      <c r="J73" s="18">
        <f t="shared" ref="J73:J74" si="9">I73*E73/1000</f>
        <v>0.0045999999999999999</v>
      </c>
      <c r="K73" s="19"/>
      <c r="M73" s="6"/>
      <c r="N73" s="19"/>
      <c r="O73" s="19" t="s">
        <v>316</v>
      </c>
      <c r="P73" s="19">
        <v>1</v>
      </c>
      <c r="Q73" s="19" t="s">
        <v>46</v>
      </c>
      <c r="R73" s="16" t="s">
        <v>317</v>
      </c>
      <c r="S73" s="17" t="s">
        <v>318</v>
      </c>
    </row>
    <row r="74" s="16" customFormat="1">
      <c r="B74" s="16" t="s">
        <v>215</v>
      </c>
      <c r="C74" s="6" t="s">
        <v>319</v>
      </c>
      <c r="D74" s="17" t="s">
        <v>56</v>
      </c>
      <c r="E74" s="16">
        <v>36.799999999999997</v>
      </c>
      <c r="F74" s="16" t="s">
        <v>320</v>
      </c>
      <c r="H74" s="26">
        <v>500</v>
      </c>
      <c r="I74" s="16">
        <f t="shared" si="2"/>
        <v>500</v>
      </c>
      <c r="J74" s="18">
        <f t="shared" si="9"/>
        <v>18.399999999999999</v>
      </c>
      <c r="K74" s="19" t="s">
        <v>321</v>
      </c>
      <c r="M74" s="16" t="s">
        <v>322</v>
      </c>
      <c r="N74" s="19"/>
      <c r="O74" s="19" t="s">
        <v>323</v>
      </c>
      <c r="P74" s="19">
        <v>1</v>
      </c>
      <c r="Q74" s="19"/>
      <c r="S74" s="17"/>
      <c r="T74" s="17" t="s">
        <v>324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="16" customFormat="1">
      <c r="A75" s="16" t="s">
        <v>37</v>
      </c>
      <c r="B75" s="16" t="s">
        <v>215</v>
      </c>
      <c r="C75" s="6" t="s">
        <v>325</v>
      </c>
      <c r="D75" s="16" t="s">
        <v>326</v>
      </c>
      <c r="E75" s="16">
        <v>352</v>
      </c>
      <c r="F75" s="16" t="s">
        <v>320</v>
      </c>
      <c r="H75" s="16">
        <f>0.1*0.02</f>
        <v>0.002</v>
      </c>
      <c r="I75" s="16">
        <f t="shared" si="2"/>
        <v>0.002</v>
      </c>
      <c r="J75" s="18">
        <f>I75*E75</f>
        <v>0.70399999999999996</v>
      </c>
      <c r="K75" s="19"/>
      <c r="L75" s="48" t="s">
        <v>327</v>
      </c>
      <c r="M75" s="6"/>
      <c r="N75" s="19"/>
      <c r="O75" s="19"/>
      <c r="P75" s="47">
        <v>1</v>
      </c>
      <c r="Q75" s="47" t="s">
        <v>46</v>
      </c>
      <c r="R75" s="48" t="s">
        <v>328</v>
      </c>
      <c r="S75" s="49" t="s">
        <v>329</v>
      </c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16" t="s">
        <v>52</v>
      </c>
      <c r="AI75" s="48"/>
      <c r="AJ75" s="48"/>
    </row>
    <row r="76" s="8" customFormat="1">
      <c r="B76" s="8" t="s">
        <v>215</v>
      </c>
      <c r="C76" s="8" t="s">
        <v>330</v>
      </c>
      <c r="D76" s="34" t="s">
        <v>314</v>
      </c>
      <c r="E76" s="8">
        <v>2.2999999999999998</v>
      </c>
      <c r="F76" s="8" t="s">
        <v>331</v>
      </c>
      <c r="H76" s="8">
        <v>5</v>
      </c>
      <c r="I76" s="8">
        <f t="shared" si="2"/>
        <v>10</v>
      </c>
      <c r="J76" s="43">
        <f t="shared" ref="J76:J84" si="10">I76*E76/1000</f>
        <v>0.023</v>
      </c>
      <c r="K76" s="8" t="s">
        <v>332</v>
      </c>
      <c r="L76" s="8" t="s">
        <v>333</v>
      </c>
      <c r="N76" s="31"/>
      <c r="O76" s="31"/>
      <c r="P76" s="30">
        <v>2</v>
      </c>
      <c r="Q76" s="31" t="s">
        <v>334</v>
      </c>
      <c r="S76" s="30" t="s">
        <v>335</v>
      </c>
    </row>
    <row r="77" s="8" customFormat="1">
      <c r="B77" s="8" t="s">
        <v>215</v>
      </c>
      <c r="C77" s="8" t="s">
        <v>336</v>
      </c>
      <c r="D77" s="34" t="s">
        <v>314</v>
      </c>
      <c r="E77" s="8">
        <v>2.2999999999999998</v>
      </c>
      <c r="F77" s="8" t="s">
        <v>337</v>
      </c>
      <c r="H77" s="8">
        <v>5</v>
      </c>
      <c r="I77" s="8">
        <f t="shared" si="2"/>
        <v>15</v>
      </c>
      <c r="J77" s="43">
        <f t="shared" si="10"/>
        <v>0.034500000000000003</v>
      </c>
      <c r="K77" s="8" t="s">
        <v>338</v>
      </c>
      <c r="L77" s="8" t="s">
        <v>339</v>
      </c>
      <c r="N77" s="31"/>
      <c r="O77" s="31"/>
      <c r="P77" s="30">
        <v>3</v>
      </c>
      <c r="Q77" s="31" t="s">
        <v>334</v>
      </c>
      <c r="S77" s="30" t="s">
        <v>335</v>
      </c>
    </row>
    <row r="78" s="8" customFormat="1">
      <c r="B78" s="8" t="s">
        <v>215</v>
      </c>
      <c r="C78" s="8" t="s">
        <v>336</v>
      </c>
      <c r="D78" s="34" t="s">
        <v>314</v>
      </c>
      <c r="E78" s="8">
        <v>2.2999999999999998</v>
      </c>
      <c r="F78" s="8" t="s">
        <v>337</v>
      </c>
      <c r="H78" s="8">
        <v>5</v>
      </c>
      <c r="I78" s="8">
        <f t="shared" si="2"/>
        <v>40</v>
      </c>
      <c r="J78" s="43">
        <f t="shared" si="10"/>
        <v>0.091999999999999998</v>
      </c>
      <c r="K78" s="8" t="s">
        <v>340</v>
      </c>
      <c r="L78" s="8" t="s">
        <v>341</v>
      </c>
      <c r="N78" s="31" t="s">
        <v>342</v>
      </c>
      <c r="O78" s="31"/>
      <c r="P78" s="30">
        <v>8</v>
      </c>
      <c r="Q78" s="31" t="s">
        <v>334</v>
      </c>
      <c r="S78" s="30" t="s">
        <v>343</v>
      </c>
    </row>
    <row r="79" s="8" customFormat="1">
      <c r="B79" s="8" t="s">
        <v>215</v>
      </c>
      <c r="C79" s="8" t="s">
        <v>336</v>
      </c>
      <c r="D79" s="34" t="s">
        <v>314</v>
      </c>
      <c r="E79" s="8">
        <v>2.2999999999999998</v>
      </c>
      <c r="F79" s="8" t="s">
        <v>337</v>
      </c>
      <c r="H79" s="8">
        <v>5</v>
      </c>
      <c r="I79" s="8">
        <f t="shared" si="2"/>
        <v>5</v>
      </c>
      <c r="J79" s="43">
        <f t="shared" si="10"/>
        <v>0.0115</v>
      </c>
      <c r="K79" s="8" t="s">
        <v>344</v>
      </c>
      <c r="L79" s="8" t="s">
        <v>345</v>
      </c>
      <c r="N79" s="31"/>
      <c r="O79" s="31"/>
      <c r="P79" s="30">
        <v>1</v>
      </c>
      <c r="Q79" s="31" t="s">
        <v>334</v>
      </c>
      <c r="S79" s="34" t="s">
        <v>346</v>
      </c>
    </row>
    <row r="80" s="8" customFormat="1">
      <c r="B80" s="8" t="s">
        <v>215</v>
      </c>
      <c r="C80" s="8" t="s">
        <v>336</v>
      </c>
      <c r="D80" s="34" t="s">
        <v>314</v>
      </c>
      <c r="E80" s="8">
        <v>2.2999999999999998</v>
      </c>
      <c r="F80" s="8" t="s">
        <v>337</v>
      </c>
      <c r="H80" s="8">
        <v>5</v>
      </c>
      <c r="I80" s="8">
        <f t="shared" si="2"/>
        <v>20</v>
      </c>
      <c r="J80" s="43">
        <f t="shared" si="10"/>
        <v>0.045999999999999999</v>
      </c>
      <c r="K80" s="8" t="s">
        <v>347</v>
      </c>
      <c r="L80" s="8" t="s">
        <v>348</v>
      </c>
      <c r="N80" s="31"/>
      <c r="O80" s="31"/>
      <c r="P80" s="30">
        <v>4</v>
      </c>
      <c r="Q80" s="31" t="s">
        <v>334</v>
      </c>
      <c r="S80" s="30" t="s">
        <v>349</v>
      </c>
    </row>
    <row r="81" s="8" customFormat="1">
      <c r="B81" s="8" t="s">
        <v>215</v>
      </c>
      <c r="C81" s="8" t="s">
        <v>350</v>
      </c>
      <c r="D81" s="34" t="s">
        <v>314</v>
      </c>
      <c r="E81" s="8">
        <v>2.2999999999999998</v>
      </c>
      <c r="F81" s="26" t="s">
        <v>72</v>
      </c>
      <c r="H81" s="8">
        <v>40</v>
      </c>
      <c r="I81" s="8">
        <f t="shared" si="2"/>
        <v>40</v>
      </c>
      <c r="J81" s="43">
        <f t="shared" si="10"/>
        <v>0.091999999999999998</v>
      </c>
      <c r="K81" s="8" t="s">
        <v>351</v>
      </c>
      <c r="L81" s="8" t="s">
        <v>352</v>
      </c>
      <c r="N81" s="31"/>
      <c r="O81" s="31"/>
      <c r="P81" s="30">
        <v>1</v>
      </c>
      <c r="Q81" s="31" t="s">
        <v>334</v>
      </c>
      <c r="S81" s="34" t="s">
        <v>353</v>
      </c>
    </row>
    <row r="82" s="8" customFormat="1">
      <c r="B82" s="8" t="s">
        <v>215</v>
      </c>
      <c r="C82" s="8" t="s">
        <v>354</v>
      </c>
      <c r="D82" s="34" t="s">
        <v>314</v>
      </c>
      <c r="E82" s="8">
        <v>2.2999999999999998</v>
      </c>
      <c r="F82" s="26" t="s">
        <v>72</v>
      </c>
      <c r="H82" s="8">
        <v>30</v>
      </c>
      <c r="I82" s="8">
        <f t="shared" si="2"/>
        <v>30</v>
      </c>
      <c r="J82" s="43">
        <f t="shared" si="10"/>
        <v>0.069000000000000006</v>
      </c>
      <c r="K82" s="8" t="s">
        <v>355</v>
      </c>
      <c r="L82" s="8" t="s">
        <v>356</v>
      </c>
      <c r="N82" s="31"/>
      <c r="O82" s="31"/>
      <c r="P82" s="30">
        <v>1</v>
      </c>
      <c r="Q82" s="31" t="s">
        <v>334</v>
      </c>
      <c r="S82" s="34" t="s">
        <v>357</v>
      </c>
    </row>
    <row r="83" s="8" customFormat="1">
      <c r="B83" s="8" t="s">
        <v>215</v>
      </c>
      <c r="C83" s="8" t="s">
        <v>358</v>
      </c>
      <c r="D83" s="34" t="s">
        <v>314</v>
      </c>
      <c r="E83" s="8">
        <v>2.2999999999999998</v>
      </c>
      <c r="F83" s="26" t="s">
        <v>72</v>
      </c>
      <c r="H83" s="8">
        <v>40</v>
      </c>
      <c r="I83" s="8">
        <f t="shared" si="2"/>
        <v>40</v>
      </c>
      <c r="J83" s="43">
        <f t="shared" si="10"/>
        <v>0.091999999999999998</v>
      </c>
      <c r="K83" s="8" t="s">
        <v>359</v>
      </c>
      <c r="L83" s="8" t="s">
        <v>360</v>
      </c>
      <c r="N83" s="31"/>
      <c r="O83" s="31"/>
      <c r="P83" s="30">
        <v>1</v>
      </c>
      <c r="Q83" s="31" t="s">
        <v>334</v>
      </c>
      <c r="S83" s="30" t="s">
        <v>361</v>
      </c>
    </row>
    <row r="84" s="8" customFormat="1">
      <c r="B84" s="8" t="s">
        <v>215</v>
      </c>
      <c r="C84" s="8" t="s">
        <v>362</v>
      </c>
      <c r="D84" s="34" t="s">
        <v>314</v>
      </c>
      <c r="E84" s="8">
        <v>2.2999999999999998</v>
      </c>
      <c r="F84" s="26" t="s">
        <v>72</v>
      </c>
      <c r="H84" s="8">
        <v>20</v>
      </c>
      <c r="I84" s="8">
        <f t="shared" si="2"/>
        <v>20</v>
      </c>
      <c r="J84" s="43">
        <f t="shared" si="10"/>
        <v>0.045999999999999999</v>
      </c>
      <c r="K84" s="8" t="s">
        <v>363</v>
      </c>
      <c r="L84" s="8" t="s">
        <v>364</v>
      </c>
      <c r="M84" s="8" t="s">
        <v>365</v>
      </c>
      <c r="N84" s="31"/>
      <c r="O84" s="31"/>
      <c r="P84" s="30">
        <v>1</v>
      </c>
      <c r="Q84" s="31" t="s">
        <v>334</v>
      </c>
      <c r="S84" s="30" t="s">
        <v>366</v>
      </c>
    </row>
    <row r="85" s="8" customFormat="1">
      <c r="B85" s="8" t="s">
        <v>215</v>
      </c>
      <c r="C85" s="8" t="s">
        <v>367</v>
      </c>
      <c r="D85" s="8" t="s">
        <v>217</v>
      </c>
      <c r="E85" s="8">
        <v>433</v>
      </c>
      <c r="F85" s="8" t="s">
        <v>368</v>
      </c>
      <c r="H85" s="8">
        <f>0.02*0.04</f>
        <v>0.00080000000000000004</v>
      </c>
      <c r="I85" s="8">
        <f t="shared" si="2"/>
        <v>0.00080000000000000004</v>
      </c>
      <c r="J85" s="43">
        <f>I85*E85</f>
        <v>0.34640000000000004</v>
      </c>
      <c r="K85" s="8" t="s">
        <v>369</v>
      </c>
      <c r="L85" s="8" t="s">
        <v>370</v>
      </c>
      <c r="N85" s="31"/>
      <c r="O85" s="31"/>
      <c r="P85" s="30">
        <v>1</v>
      </c>
      <c r="Q85" s="31" t="s">
        <v>334</v>
      </c>
      <c r="S85" s="34" t="s">
        <v>371</v>
      </c>
    </row>
    <row r="86" s="8" customFormat="1" hidden="1">
      <c r="B86" s="8" t="s">
        <v>215</v>
      </c>
      <c r="C86" s="8" t="s">
        <v>372</v>
      </c>
      <c r="D86" s="8" t="s">
        <v>40</v>
      </c>
      <c r="E86" s="8">
        <v>7.7000000000000002</v>
      </c>
      <c r="F86" s="8" t="s">
        <v>65</v>
      </c>
      <c r="G86" s="8"/>
      <c r="H86" s="8">
        <v>100</v>
      </c>
      <c r="I86" s="8">
        <f t="shared" si="2"/>
        <v>100</v>
      </c>
      <c r="J86" s="43">
        <f t="shared" ref="J86:J89" si="11">I86*E86/1000</f>
        <v>0.77000000000000002</v>
      </c>
      <c r="K86" s="8" t="s">
        <v>204</v>
      </c>
      <c r="L86" s="8" t="s">
        <v>372</v>
      </c>
      <c r="N86" s="31"/>
      <c r="O86" s="31"/>
      <c r="P86" s="30">
        <v>1</v>
      </c>
      <c r="Q86" s="31" t="s">
        <v>334</v>
      </c>
      <c r="S86" s="63" t="s">
        <v>373</v>
      </c>
    </row>
    <row r="87" s="8" customFormat="1" ht="12" hidden="1">
      <c r="B87" s="8" t="s">
        <v>215</v>
      </c>
      <c r="C87" s="30" t="s">
        <v>374</v>
      </c>
      <c r="D87" s="8" t="s">
        <v>202</v>
      </c>
      <c r="E87" s="8">
        <v>7.7000000000000002</v>
      </c>
      <c r="F87" s="8" t="s">
        <v>65</v>
      </c>
      <c r="H87" s="26">
        <v>2</v>
      </c>
      <c r="I87" s="8">
        <f t="shared" ref="I87:I89" si="12">H87*P87</f>
        <v>2</v>
      </c>
      <c r="J87" s="43">
        <f t="shared" si="11"/>
        <v>0.0154</v>
      </c>
      <c r="K87" s="31"/>
      <c r="L87" s="8" t="s">
        <v>375</v>
      </c>
      <c r="M87" s="30"/>
      <c r="N87" s="31"/>
      <c r="O87" s="31"/>
      <c r="P87" s="30">
        <v>1</v>
      </c>
      <c r="Q87" s="31"/>
    </row>
    <row r="88" s="8" customFormat="1" ht="12">
      <c r="B88" s="8" t="s">
        <v>215</v>
      </c>
      <c r="C88" s="30" t="s">
        <v>376</v>
      </c>
      <c r="D88" s="8" t="s">
        <v>40</v>
      </c>
      <c r="E88" s="8">
        <v>2.2999999999999998</v>
      </c>
      <c r="F88" s="8" t="s">
        <v>72</v>
      </c>
      <c r="H88" s="26">
        <v>10</v>
      </c>
      <c r="I88" s="8">
        <f t="shared" si="12"/>
        <v>10</v>
      </c>
      <c r="J88" s="43">
        <f t="shared" si="11"/>
        <v>0.023</v>
      </c>
      <c r="K88" s="31"/>
      <c r="L88" s="8" t="s">
        <v>377</v>
      </c>
      <c r="M88" s="30"/>
      <c r="N88" s="31"/>
      <c r="O88" s="31"/>
      <c r="P88" s="30">
        <v>1</v>
      </c>
      <c r="Q88" s="31"/>
    </row>
    <row r="89" s="8" customFormat="1" ht="12">
      <c r="B89" s="8" t="s">
        <v>215</v>
      </c>
      <c r="C89" s="30" t="s">
        <v>378</v>
      </c>
      <c r="D89" s="8" t="s">
        <v>40</v>
      </c>
      <c r="E89" s="8">
        <v>2.2999999999999998</v>
      </c>
      <c r="F89" s="8" t="s">
        <v>72</v>
      </c>
      <c r="H89" s="26">
        <v>5</v>
      </c>
      <c r="I89" s="8">
        <f t="shared" si="12"/>
        <v>5</v>
      </c>
      <c r="J89" s="43">
        <f t="shared" si="11"/>
        <v>0.0115</v>
      </c>
      <c r="K89" s="31"/>
      <c r="L89" s="8" t="s">
        <v>379</v>
      </c>
      <c r="M89" s="30"/>
      <c r="N89" s="31"/>
      <c r="O89" s="31" t="s">
        <v>380</v>
      </c>
      <c r="P89" s="30">
        <v>1</v>
      </c>
      <c r="Q89" s="31"/>
    </row>
    <row r="90" ht="14.25">
      <c r="A90" s="8"/>
      <c r="B90" s="8"/>
      <c r="C90" s="8"/>
      <c r="D90" s="8"/>
      <c r="E90" s="64" t="s">
        <v>381</v>
      </c>
      <c r="F90" s="64"/>
      <c r="G90" s="64"/>
      <c r="H90" s="64"/>
      <c r="I90" s="64"/>
      <c r="J90" s="64"/>
    </row>
    <row r="91">
      <c r="A91" s="8"/>
      <c r="B91" s="8"/>
      <c r="C91" s="8"/>
      <c r="D91" s="8"/>
      <c r="E91" s="65" t="s">
        <v>382</v>
      </c>
      <c r="F91" s="65"/>
      <c r="G91" s="65"/>
      <c r="H91" s="65"/>
      <c r="I91" s="65"/>
      <c r="J91" s="66">
        <f>SUM(J3:J89)</f>
        <v>768.62378733333321</v>
      </c>
    </row>
    <row r="92" s="8" customFormat="1">
      <c r="E92" s="67" t="s">
        <v>383</v>
      </c>
      <c r="F92" s="67"/>
      <c r="G92" s="67"/>
      <c r="H92" s="67"/>
      <c r="I92" s="67"/>
      <c r="J92" s="68">
        <f>30000*0.011</f>
        <v>330</v>
      </c>
    </row>
    <row r="93" s="8" customFormat="1" ht="15" customHeight="1">
      <c r="D93" s="8" t="s">
        <v>384</v>
      </c>
      <c r="E93" s="69" t="s">
        <v>385</v>
      </c>
      <c r="F93" s="70"/>
      <c r="G93" s="70"/>
      <c r="H93" s="70"/>
      <c r="I93" s="71"/>
      <c r="J93" s="72">
        <f>0.103 *12*10000</f>
        <v>12360</v>
      </c>
    </row>
    <row r="94" s="8" customFormat="1" ht="15" customHeight="1">
      <c r="D94" s="8" t="s">
        <v>384</v>
      </c>
      <c r="E94" s="73" t="s">
        <v>386</v>
      </c>
      <c r="F94" s="74"/>
      <c r="G94" s="74"/>
      <c r="H94" s="74"/>
      <c r="I94" s="75"/>
      <c r="J94" s="76">
        <f>10*12000*0.064</f>
        <v>7680</v>
      </c>
    </row>
    <row r="95" s="8" customFormat="1" ht="12" customHeight="1">
      <c r="D95" s="8" t="s">
        <v>387</v>
      </c>
      <c r="E95" s="77" t="s">
        <v>388</v>
      </c>
      <c r="F95" s="78"/>
      <c r="G95" s="78"/>
      <c r="H95" s="78"/>
      <c r="I95" s="79"/>
      <c r="J95" s="80">
        <f>0.178*10*12000</f>
        <v>21359.999999999996</v>
      </c>
    </row>
    <row r="96" s="8" customFormat="1" ht="12">
      <c r="D96" s="8" t="s">
        <v>389</v>
      </c>
      <c r="G96" s="8" t="s">
        <v>390</v>
      </c>
    </row>
    <row r="97" s="8" customFormat="1" ht="12"/>
    <row r="98" s="8" customFormat="1" ht="12"/>
    <row r="99" s="8" customFormat="1" ht="12"/>
    <row r="100" s="8" customFormat="1" ht="12">
      <c r="A100" s="1"/>
      <c r="B100" s="8" t="s">
        <v>391</v>
      </c>
      <c r="C100" s="30"/>
      <c r="K100" s="31"/>
      <c r="L100" s="8" t="s">
        <v>392</v>
      </c>
      <c r="M100" s="30"/>
      <c r="N100" s="31"/>
      <c r="O100" s="31" t="s">
        <v>393</v>
      </c>
      <c r="P100" s="31"/>
      <c r="Q100" s="31"/>
    </row>
    <row r="101" s="8" customFormat="1" ht="12">
      <c r="A101" s="1"/>
      <c r="B101" s="8" t="s">
        <v>391</v>
      </c>
      <c r="C101" s="30"/>
      <c r="K101" s="31"/>
      <c r="L101" s="8" t="s">
        <v>394</v>
      </c>
      <c r="M101" s="30"/>
      <c r="N101" s="31"/>
      <c r="O101" s="31"/>
      <c r="P101" s="31"/>
      <c r="Q101" s="31"/>
    </row>
    <row r="102" s="8" customFormat="1" ht="12">
      <c r="A102" s="1"/>
      <c r="B102" s="8" t="s">
        <v>391</v>
      </c>
      <c r="C102" s="30"/>
      <c r="K102" s="31"/>
      <c r="L102" s="8" t="s">
        <v>395</v>
      </c>
      <c r="M102" s="30"/>
      <c r="N102" s="31"/>
      <c r="O102" s="31"/>
      <c r="P102" s="31"/>
      <c r="Q102" s="31"/>
    </row>
    <row r="103" ht="12">
      <c r="B103" s="8" t="s">
        <v>391</v>
      </c>
      <c r="C103" s="30"/>
      <c r="D103" s="8"/>
      <c r="E103" s="8"/>
      <c r="F103" s="8"/>
      <c r="G103" s="8"/>
      <c r="H103" s="8"/>
      <c r="I103" s="8"/>
      <c r="J103" s="8"/>
      <c r="K103" s="31"/>
      <c r="L103" s="8" t="s">
        <v>396</v>
      </c>
      <c r="M103" s="30"/>
      <c r="N103" s="31"/>
      <c r="O103" s="31"/>
      <c r="P103" s="31"/>
      <c r="Q103" s="31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</row>
    <row r="104" ht="12">
      <c r="B104" s="8" t="s">
        <v>391</v>
      </c>
      <c r="C104" s="30"/>
      <c r="D104" s="8"/>
      <c r="E104" s="8"/>
      <c r="F104" s="8"/>
      <c r="G104" s="8"/>
      <c r="H104" s="8"/>
      <c r="I104" s="8"/>
      <c r="J104" s="8"/>
      <c r="K104" s="31"/>
      <c r="L104" s="8" t="s">
        <v>397</v>
      </c>
      <c r="M104" s="30"/>
      <c r="N104" s="31"/>
      <c r="O104" s="31"/>
      <c r="P104" s="31"/>
      <c r="Q104" s="31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</row>
    <row r="105" ht="12">
      <c r="B105" s="8" t="s">
        <v>391</v>
      </c>
      <c r="C105" s="30"/>
      <c r="D105" s="8"/>
      <c r="E105" s="8"/>
      <c r="F105" s="8"/>
      <c r="G105" s="8"/>
      <c r="H105" s="8"/>
      <c r="I105" s="8"/>
      <c r="J105" s="8"/>
      <c r="K105" s="31"/>
      <c r="L105" s="8" t="s">
        <v>398</v>
      </c>
      <c r="M105" s="30"/>
      <c r="N105" s="31"/>
      <c r="O105" s="31"/>
      <c r="P105" s="31"/>
      <c r="Q105" s="31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</row>
    <row r="106" ht="12">
      <c r="B106" s="8" t="s">
        <v>391</v>
      </c>
      <c r="C106" s="30"/>
      <c r="D106" s="8"/>
      <c r="E106" s="8"/>
      <c r="F106" s="8"/>
      <c r="G106" s="8"/>
      <c r="H106" s="8"/>
      <c r="I106" s="8"/>
      <c r="J106" s="8"/>
      <c r="K106" s="31"/>
      <c r="L106" s="8" t="s">
        <v>399</v>
      </c>
      <c r="M106" s="30"/>
      <c r="N106" s="31"/>
      <c r="O106" s="31"/>
      <c r="P106" s="31"/>
      <c r="Q106" s="31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</row>
    <row r="107" ht="12">
      <c r="A107" s="1" t="s">
        <v>37</v>
      </c>
      <c r="B107" s="8" t="s">
        <v>391</v>
      </c>
      <c r="C107" s="30"/>
      <c r="D107" s="8"/>
      <c r="E107" s="8"/>
      <c r="F107" s="8"/>
      <c r="G107" s="8"/>
      <c r="H107" s="8"/>
      <c r="I107" s="8"/>
      <c r="J107" s="8"/>
      <c r="K107" s="31"/>
      <c r="L107" s="8" t="s">
        <v>400</v>
      </c>
      <c r="M107" s="30"/>
      <c r="N107" s="31"/>
      <c r="O107" s="31"/>
      <c r="P107" s="31"/>
      <c r="Q107" s="31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</row>
    <row r="108">
      <c r="A108" s="1" t="s">
        <v>401</v>
      </c>
      <c r="B108" s="8" t="s">
        <v>391</v>
      </c>
      <c r="L108" s="1" t="s">
        <v>402</v>
      </c>
      <c r="P108" s="4" t="s">
        <v>403</v>
      </c>
      <c r="S108" s="1" t="s">
        <v>404</v>
      </c>
    </row>
    <row r="109">
      <c r="B109" s="8" t="s">
        <v>391</v>
      </c>
      <c r="L109" s="1" t="s">
        <v>405</v>
      </c>
    </row>
    <row r="110">
      <c r="A110" s="1" t="s">
        <v>37</v>
      </c>
      <c r="C110" s="81"/>
      <c r="D110" s="3" t="s">
        <v>406</v>
      </c>
      <c r="L110" s="1" t="s">
        <v>407</v>
      </c>
    </row>
    <row r="111">
      <c r="A111" s="1" t="s">
        <v>37</v>
      </c>
    </row>
    <row r="112">
      <c r="A112" s="1" t="s">
        <v>37</v>
      </c>
      <c r="C112" s="2" t="s">
        <v>408</v>
      </c>
      <c r="L112" s="1" t="s">
        <v>409</v>
      </c>
      <c r="M112" s="2" t="s">
        <v>410</v>
      </c>
      <c r="P112" s="4">
        <v>1</v>
      </c>
      <c r="Q112" s="4" t="s">
        <v>46</v>
      </c>
      <c r="S112" s="1" t="s">
        <v>411</v>
      </c>
      <c r="AH112" s="1" t="s">
        <v>52</v>
      </c>
      <c r="AL112" s="1" t="s">
        <v>412</v>
      </c>
    </row>
    <row r="113">
      <c r="C113" s="2" t="s">
        <v>413</v>
      </c>
      <c r="L113" s="1" t="s">
        <v>414</v>
      </c>
    </row>
    <row r="114">
      <c r="A114" s="1" t="s">
        <v>37</v>
      </c>
    </row>
    <row r="115">
      <c r="A115" s="1" t="s">
        <v>37</v>
      </c>
      <c r="C115" s="2" t="s">
        <v>415</v>
      </c>
      <c r="L115" s="82" t="s">
        <v>416</v>
      </c>
      <c r="M115" s="2" t="s">
        <v>417</v>
      </c>
      <c r="P115" s="4">
        <v>1</v>
      </c>
      <c r="Q115" s="4" t="s">
        <v>46</v>
      </c>
      <c r="S115" s="1" t="s">
        <v>205</v>
      </c>
      <c r="AH115" s="1" t="s">
        <v>52</v>
      </c>
    </row>
    <row r="116" s="50" customFormat="1">
      <c r="A116" s="50" t="s">
        <v>37</v>
      </c>
      <c r="B116" s="1"/>
      <c r="C116" s="2" t="s">
        <v>418</v>
      </c>
      <c r="E116" s="3"/>
      <c r="H116" s="3"/>
      <c r="J116" s="3"/>
      <c r="K116" s="4"/>
      <c r="L116" s="1" t="s">
        <v>419</v>
      </c>
      <c r="M116" s="2" t="s">
        <v>420</v>
      </c>
      <c r="N116" s="4"/>
      <c r="O116" s="4"/>
      <c r="P116" s="4">
        <v>2</v>
      </c>
      <c r="Q116" s="4" t="s">
        <v>46</v>
      </c>
      <c r="R116" s="1"/>
      <c r="S116" s="1" t="s">
        <v>421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>
      <c r="C117" s="2" t="s">
        <v>422</v>
      </c>
      <c r="L117" s="1" t="s">
        <v>423</v>
      </c>
      <c r="M117" s="2" t="s">
        <v>424</v>
      </c>
      <c r="P117" s="4">
        <v>4</v>
      </c>
      <c r="Q117" s="4" t="s">
        <v>46</v>
      </c>
      <c r="S117" s="1" t="s">
        <v>421</v>
      </c>
    </row>
    <row r="119">
      <c r="C119" s="2" t="s">
        <v>425</v>
      </c>
      <c r="L119" s="1" t="s">
        <v>426</v>
      </c>
      <c r="M119" s="2" t="s">
        <v>427</v>
      </c>
      <c r="P119" s="4">
        <v>1</v>
      </c>
      <c r="Q119" s="4" t="s">
        <v>46</v>
      </c>
      <c r="S119" s="1" t="s">
        <v>428</v>
      </c>
    </row>
    <row r="120">
      <c r="C120" s="2" t="s">
        <v>429</v>
      </c>
      <c r="L120" s="1" t="s">
        <v>430</v>
      </c>
      <c r="M120" s="2" t="s">
        <v>431</v>
      </c>
      <c r="P120" s="4">
        <v>1</v>
      </c>
      <c r="Q120" s="4" t="s">
        <v>46</v>
      </c>
      <c r="S120" s="1" t="s">
        <v>428</v>
      </c>
    </row>
    <row r="121" ht="24.75">
      <c r="B121" s="50" t="s">
        <v>215</v>
      </c>
      <c r="C121" s="83" t="s">
        <v>271</v>
      </c>
      <c r="D121" s="50"/>
      <c r="E121" s="50"/>
      <c r="F121" s="50"/>
      <c r="G121" s="50"/>
      <c r="H121" s="50"/>
      <c r="I121" s="50"/>
      <c r="J121" s="50"/>
      <c r="K121" s="52"/>
      <c r="L121" s="84" t="s">
        <v>273</v>
      </c>
      <c r="M121" s="51" t="s">
        <v>432</v>
      </c>
      <c r="N121" s="52"/>
      <c r="O121" s="52" t="s">
        <v>433</v>
      </c>
      <c r="P121" s="52">
        <v>1</v>
      </c>
      <c r="Q121" s="52" t="s">
        <v>46</v>
      </c>
      <c r="R121" s="50" t="s">
        <v>434</v>
      </c>
      <c r="S121" s="85" t="s">
        <v>435</v>
      </c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</row>
    <row r="125">
      <c r="A125" s="1" t="s">
        <v>436</v>
      </c>
      <c r="C125" s="2" t="s">
        <v>437</v>
      </c>
      <c r="D125" t="s">
        <v>438</v>
      </c>
      <c r="E125" s="3" t="s">
        <v>439</v>
      </c>
      <c r="F125" t="s">
        <v>440</v>
      </c>
    </row>
    <row r="126">
      <c r="B126" s="1" t="s">
        <v>441</v>
      </c>
      <c r="C126" s="2">
        <v>230</v>
      </c>
      <c r="D126" s="86">
        <f t="shared" ref="D126:D129" si="13">C126/C$132</f>
        <v>0.29947916666666669</v>
      </c>
    </row>
    <row r="127">
      <c r="B127" s="1" t="s">
        <v>248</v>
      </c>
      <c r="C127" s="2">
        <v>135</v>
      </c>
      <c r="D127" s="86">
        <f t="shared" si="13"/>
        <v>0.17578125</v>
      </c>
      <c r="E127" s="3">
        <v>10</v>
      </c>
      <c r="F127">
        <f t="shared" ref="F127:F130" si="14">C127/E127</f>
        <v>13.5</v>
      </c>
    </row>
    <row r="128">
      <c r="B128" s="1" t="s">
        <v>260</v>
      </c>
      <c r="C128" s="2">
        <v>231</v>
      </c>
      <c r="D128" s="86">
        <f t="shared" si="13"/>
        <v>0.30078125</v>
      </c>
      <c r="E128" s="3">
        <v>25</v>
      </c>
      <c r="F128" s="3">
        <f t="shared" si="14"/>
        <v>9.2400000000000002</v>
      </c>
    </row>
    <row r="129">
      <c r="B129" s="1" t="s">
        <v>442</v>
      </c>
      <c r="C129" s="2">
        <v>172</v>
      </c>
      <c r="D129" s="86">
        <f t="shared" si="13"/>
        <v>0.22395833333333334</v>
      </c>
      <c r="E129" s="3">
        <v>20</v>
      </c>
      <c r="F129" s="3">
        <f t="shared" si="14"/>
        <v>8.5999999999999996</v>
      </c>
    </row>
    <row r="130">
      <c r="B130" s="1" t="s">
        <v>443</v>
      </c>
      <c r="C130" s="2">
        <f>500*0.015*0.055</f>
        <v>0.41249999999999998</v>
      </c>
      <c r="D130" s="86"/>
      <c r="E130" s="3">
        <v>1</v>
      </c>
      <c r="F130" s="3">
        <f t="shared" si="14"/>
        <v>0.41249999999999998</v>
      </c>
      <c r="G130" s="3"/>
      <c r="I130" s="3"/>
    </row>
    <row r="132">
      <c r="B132" s="1" t="s">
        <v>444</v>
      </c>
      <c r="C132" s="2">
        <f>SUM(C126:C129)</f>
        <v>768</v>
      </c>
      <c r="E132" s="3" t="s">
        <v>445</v>
      </c>
      <c r="F132" s="87">
        <f>F127+F128+F129+F130</f>
        <v>31.752500000000005</v>
      </c>
    </row>
    <row r="133">
      <c r="B133" s="1" t="s">
        <v>446</v>
      </c>
    </row>
    <row r="134">
      <c r="B134" s="1" t="s">
        <v>447</v>
      </c>
    </row>
    <row r="136">
      <c r="E136" s="3" t="s">
        <v>448</v>
      </c>
      <c r="F136">
        <v>4000</v>
      </c>
      <c r="G136" t="s">
        <v>449</v>
      </c>
    </row>
    <row r="137">
      <c r="E137" s="3" t="s">
        <v>450</v>
      </c>
      <c r="F137" s="88">
        <f>F132/F136*1000</f>
        <v>7.9381250000000003</v>
      </c>
      <c r="G137" t="s">
        <v>451</v>
      </c>
    </row>
  </sheetData>
  <autoFilter ref="A2:AG96">
    <filterColumn colId="2">
      <filters blank="1">
        <filter val="Adaptateur plateau/moteur"/>
        <filter val="balise GPS antivol"/>
        <filter val="Boite porte fusible"/>
        <filter val="Boitier électrique"/>
        <filter val="Boitier porte fusible"/>
        <filter val="Boule attelage"/>
        <filter val="boulons inox M6 40mm"/>
        <filter val="boulons inox M6 60mm"/>
        <filter val="boulons inox M6 85mm"/>
        <filter val="capuchon reférement"/>
        <filter val="CHAÎNE"/>
        <filter val="Chambre à air"/>
        <filter val="Chambre à air (assise siège)"/>
        <filter val="Charge secteur"/>
        <filter val="Clignotant"/>
        <filter val="Comodo"/>
        <filter val="Connecteur"/>
        <filter val="Connecteur (partie solaire)"/>
        <filter val="Contrôleur de Charge solaire"/>
        <filter val="Convertisseur 48V-12V"/>
        <filter val="Crochet amarrage"/>
        <filter val="Disques de frein"/>
        <filter val="Ecran de contrôle moteur"/>
        <filter val="écrous acier galvanisé M6"/>
        <filter val="écrous freins inox M6"/>
        <filter val="Etriers de frein"/>
        <filter val="Feu arrière"/>
        <filter val="Feu avant"/>
        <filter val="feu flash"/>
        <filter val="Fils faible intensité noir"/>
        <filter val="Fils faible intensité rouge"/>
        <filter val="Fils forte intensité noir"/>
        <filter val="Fils forte intensité rouge"/>
        <filter val="Fond de jante"/>
        <filter val="Fusibles"/>
        <filter val="Gaine de freins"/>
        <filter val="Moteur"/>
        <filter val="Moyeu à vitesse"/>
        <filter val="Pédales"/>
        <filter val="PIGNON"/>
        <filter val="Plateformes latérales"/>
        <filter val="Pneu"/>
        <filter val="Porte fusible filaire"/>
        <filter val="Préventif"/>
        <filter val="Prises 12V allume cigare et USB"/>
        <filter val="Relais clignotant"/>
        <filter val="Rétroviseur"/>
        <filter val="rondelle inox M6"/>
        <filter val="Roulette latérale"/>
        <filter val="tendeur"/>
        <filter val="Toile siège"/>
        <filter val="tube inox Dext 22mm"/>
      </filters>
    </filterColumn>
    <filterColumn colId="5">
      <filters blank="1">
        <filter val="0,7794"/>
        <filter val="2/3 verre +1/3alu+1/3 plastique"/>
        <filter val="220w"/>
        <filter val="acier"/>
        <filter val="acier galvanisé"/>
        <filter val="acier_métal/plastique"/>
        <filter val="caoutchouc/latex"/>
        <filter val="chemise en visose"/>
        <filter val="electronique"/>
        <filter val="fil"/>
        <filter val="fil en kg c02/m"/>
        <filter val="inox"/>
        <filter val="kg eq/m2"/>
        <filter val="lcd"/>
        <filter val="métal"/>
        <filter val="métal + plastique"/>
        <filter val="nylon+metal"/>
        <filter val="plastiques"/>
        <filter val="pneu/caoutchouc"/>
        <filter val="Polyamide"/>
        <filter val="produit chimique"/>
        <filter val="variateur électrique"/>
      </filters>
    </filterColumn>
  </autoFilter>
  <mergeCells count="13">
    <mergeCell ref="S2:T2"/>
    <mergeCell ref="U2:V2"/>
    <mergeCell ref="W2:X2"/>
    <mergeCell ref="Y2:Z2"/>
    <mergeCell ref="AA2:AB2"/>
    <mergeCell ref="AC2:AD2"/>
    <mergeCell ref="AE2:AF2"/>
    <mergeCell ref="E90:J90"/>
    <mergeCell ref="E91:I91"/>
    <mergeCell ref="E92:I92"/>
    <mergeCell ref="E93:I93"/>
    <mergeCell ref="E94:I94"/>
    <mergeCell ref="E95:I95"/>
  </mergeCells>
  <hyperlinks>
    <hyperlink r:id="rId1" ref="S3"/>
    <hyperlink r:id="rId2" ref="Y3"/>
    <hyperlink r:id="rId3" ref="AI3"/>
    <hyperlink r:id="rId4" ref="AJ3"/>
    <hyperlink r:id="rId5" ref="Y4"/>
    <hyperlink r:id="rId6" ref="AI4"/>
    <hyperlink r:id="rId7" ref="AJ4"/>
    <hyperlink r:id="rId8" ref="S5"/>
    <hyperlink r:id="rId9" ref="Y6"/>
    <hyperlink r:id="rId10" ref="S7"/>
    <hyperlink r:id="rId11" ref="U7"/>
    <hyperlink r:id="rId12" ref="AA7"/>
    <hyperlink r:id="rId13" ref="AC7"/>
    <hyperlink r:id="rId14" ref="Y8"/>
    <hyperlink r:id="rId15" ref="AE8"/>
    <hyperlink r:id="rId16" ref="AE9"/>
    <hyperlink r:id="rId17" ref="U10"/>
    <hyperlink r:id="rId18" ref="Y10"/>
    <hyperlink r:id="rId19" ref="AA10"/>
    <hyperlink r:id="rId20" ref="S12"/>
    <hyperlink r:id="rId21" ref="AA17"/>
    <hyperlink r:id="rId22" ref="W18"/>
    <hyperlink r:id="rId23" ref="Y18"/>
    <hyperlink r:id="rId24" ref="AA18"/>
    <hyperlink r:id="rId25" ref="AE18"/>
    <hyperlink r:id="rId26" ref="AA19"/>
    <hyperlink r:id="rId27" ref="W20"/>
    <hyperlink r:id="rId28" ref="S44"/>
    <hyperlink r:id="rId29" ref="S45"/>
    <hyperlink r:id="rId30" ref="S46"/>
    <hyperlink r:id="rId31" ref="S47"/>
    <hyperlink r:id="rId32" ref="T49"/>
    <hyperlink r:id="rId33" ref="S50"/>
    <hyperlink r:id="rId34" ref="S58"/>
    <hyperlink r:id="rId35" ref="S61"/>
    <hyperlink r:id="rId36" ref="AI61"/>
    <hyperlink r:id="rId37" ref="AJ61"/>
    <hyperlink r:id="rId38" ref="D63"/>
    <hyperlink r:id="rId39" ref="S63"/>
    <hyperlink r:id="rId40" ref="AJ63"/>
    <hyperlink r:id="rId41" ref="D64"/>
    <hyperlink r:id="rId42" ref="T64"/>
    <hyperlink r:id="rId43" ref="S65"/>
    <hyperlink r:id="rId44" ref="S66"/>
    <hyperlink r:id="rId45" ref="AJ66"/>
    <hyperlink r:id="rId46" ref="T67"/>
    <hyperlink r:id="rId47" ref="T68"/>
    <hyperlink r:id="rId48" ref="D70"/>
    <hyperlink r:id="rId49" ref="D73"/>
    <hyperlink r:id="rId50" ref="S73"/>
    <hyperlink r:id="rId51" ref="T74"/>
    <hyperlink r:id="rId52" ref="S75"/>
    <hyperlink r:id="rId49" ref="D76"/>
    <hyperlink r:id="rId49" ref="D77:D84"/>
    <hyperlink r:id="rId53" ref="S79"/>
    <hyperlink r:id="rId54" ref="S81"/>
    <hyperlink r:id="rId55" ref="S82"/>
    <hyperlink r:id="rId56" ref="S85"/>
    <hyperlink r:id="rId57" ref="S86"/>
    <hyperlink r:id="rId58" ref="S112"/>
    <hyperlink r:id="rId59" ref="S115"/>
    <hyperlink r:id="rId60" ref="S116"/>
    <hyperlink r:id="rId60" ref="S117"/>
    <hyperlink r:id="rId61" ref="S119"/>
    <hyperlink r:id="rId62" ref="S120"/>
    <hyperlink r:id="rId63" ref="S121"/>
  </hyperlinks>
  <printOptions headings="0" gridLines="0"/>
  <pageMargins left="0.78750000000000009" right="0.78750000000000009" top="1.0249999999999997" bottom="1.0249999999999997" header="0.78750000000000009" footer="0.78750000000000009"/>
  <pageSetup blackAndWhite="0" cellComments="none" copies="1" draft="0" errors="displayed" firstPageNumber="-1" fitToHeight="1" fitToWidth="1" horizontalDpi="300" orientation="portrait" pageOrder="downThenOver" paperSize="9" scale="100" useFirstPageNumber="0" usePrinterDefaults="1" verticalDpi="300"/>
  <headerFooter>
    <oddHeader>&amp;C&amp;"Arial,Normal"&amp;10&amp;Kffffff&amp;A</oddHeader>
    <oddFooter>&amp;C&amp;"Arial,Normal"&amp;10&amp;KffffffPage &amp;P</oddFooter>
  </headerFooter>
  <legacyDrawing r:id="rId6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top10" priority="1" rank="15" id="{008B0027-0028-408A-8677-00C0008E00A4}"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J3:J12 J42:J46 J73:J75 J58:J68 J49:J51 J15:J21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Feuil2">
    <outlinePr applyStyles="0" showOutlineSymbols="1" summaryBelow="1" summaryRight="1"/>
    <pageSetUpPr autoPageBreaks="1" fitToPage="0"/>
  </sheetPr>
  <sheetViews>
    <sheetView workbookViewId="0" zoomScale="100">
      <selection activeCell="C14" activeCellId="0" sqref="C14"/>
    </sheetView>
  </sheetViews>
  <sheetFormatPr baseColWidth="10" defaultRowHeight="14.25"/>
  <cols>
    <col bestFit="1" customWidth="1" min="1" max="1" width="24.7109375"/>
    <col bestFit="1" customWidth="1" min="2" max="2" width="25.7109375"/>
  </cols>
  <sheetData>
    <row r="1">
      <c r="A1" s="89" t="s">
        <v>452</v>
      </c>
    </row>
    <row r="2">
      <c r="A2" s="89"/>
    </row>
    <row r="3">
      <c r="B3" s="3" t="s">
        <v>305</v>
      </c>
    </row>
    <row r="4">
      <c r="B4" s="3" t="s">
        <v>453</v>
      </c>
    </row>
    <row r="5">
      <c r="B5" s="3" t="s">
        <v>454</v>
      </c>
    </row>
    <row r="6">
      <c r="B6" s="3" t="s">
        <v>455</v>
      </c>
    </row>
    <row r="7">
      <c r="B7" s="3" t="s">
        <v>456</v>
      </c>
    </row>
    <row r="8">
      <c r="B8" s="3" t="s">
        <v>457</v>
      </c>
    </row>
    <row r="9">
      <c r="B9" s="3" t="s">
        <v>458</v>
      </c>
    </row>
    <row r="10">
      <c r="B10" s="3" t="s">
        <v>459</v>
      </c>
    </row>
    <row r="11">
      <c r="B11" s="3" t="s">
        <v>460</v>
      </c>
      <c r="C11" t="s">
        <v>461</v>
      </c>
    </row>
    <row r="12" s="3" customFormat="1">
      <c r="B12" s="3" t="s">
        <v>462</v>
      </c>
    </row>
    <row r="13" s="3" customFormat="1">
      <c r="B13" s="3" t="s">
        <v>463</v>
      </c>
      <c r="C13" s="3" t="s">
        <v>464</v>
      </c>
    </row>
    <row r="14" s="3" customFormat="1"/>
    <row r="15" s="3" customFormat="1"/>
    <row r="17">
      <c r="A17" s="3" t="s">
        <v>465</v>
      </c>
      <c r="B17" s="3" t="s">
        <v>466</v>
      </c>
    </row>
    <row r="19">
      <c r="B19" t="s">
        <v>467</v>
      </c>
    </row>
    <row r="20">
      <c r="B20" t="s">
        <v>468</v>
      </c>
    </row>
  </sheetData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Feuil3">
    <outlinePr applyStyles="0" showOutlineSymbols="1" summaryBelow="1" summaryRight="1"/>
    <pageSetUpPr autoPageBreaks="1" fitToPage="0"/>
  </sheetPr>
  <sheetViews>
    <sheetView workbookViewId="0" zoomScale="108">
      <selection activeCell="F10" activeCellId="0" sqref="F10"/>
    </sheetView>
  </sheetViews>
  <sheetFormatPr baseColWidth="10" defaultRowHeight="14.25"/>
  <cols>
    <col bestFit="1" customWidth="1" min="3" max="3" width="25.7109375"/>
    <col bestFit="1" customWidth="1" min="6" max="6" width="38.5703125"/>
  </cols>
  <sheetData>
    <row r="1" s="14" customFormat="1" ht="44.25" customHeight="1">
      <c r="A1" s="14" t="s">
        <v>13</v>
      </c>
      <c r="B1" s="14" t="s">
        <v>14</v>
      </c>
      <c r="C1" s="14" t="s">
        <v>15</v>
      </c>
      <c r="D1" s="14" t="s">
        <v>16</v>
      </c>
      <c r="E1" s="14" t="s">
        <v>17</v>
      </c>
      <c r="F1" s="15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/>
      <c r="N1" s="14" t="s">
        <v>25</v>
      </c>
      <c r="O1" s="14"/>
      <c r="P1" s="14" t="s">
        <v>26</v>
      </c>
      <c r="Q1" s="14"/>
      <c r="R1" s="14" t="s">
        <v>27</v>
      </c>
      <c r="S1" s="14"/>
      <c r="T1" s="14" t="s">
        <v>28</v>
      </c>
      <c r="U1" s="14"/>
      <c r="V1" s="14" t="s">
        <v>29</v>
      </c>
      <c r="W1" s="14"/>
      <c r="X1" s="14" t="s">
        <v>30</v>
      </c>
      <c r="Y1" s="14"/>
      <c r="Z1" s="14" t="s">
        <v>31</v>
      </c>
      <c r="AA1" s="14" t="s">
        <v>32</v>
      </c>
      <c r="AB1" s="14" t="s">
        <v>33</v>
      </c>
      <c r="AC1" s="14" t="s">
        <v>34</v>
      </c>
      <c r="AD1" s="14" t="s">
        <v>35</v>
      </c>
      <c r="AE1" s="14" t="s">
        <v>36</v>
      </c>
    </row>
    <row r="2" s="1" customFormat="1" ht="33.75">
      <c r="A2" s="1" t="s">
        <v>37</v>
      </c>
      <c r="B2" s="1" t="s">
        <v>215</v>
      </c>
      <c r="C2" s="90" t="s">
        <v>271</v>
      </c>
      <c r="D2" s="4"/>
      <c r="E2" s="91" t="s">
        <v>273</v>
      </c>
      <c r="F2" s="2" t="s">
        <v>274</v>
      </c>
      <c r="G2" s="4"/>
      <c r="H2" s="4" t="s">
        <v>275</v>
      </c>
      <c r="I2" s="4">
        <v>1</v>
      </c>
      <c r="J2" s="4" t="s">
        <v>46</v>
      </c>
      <c r="K2" s="1" t="s">
        <v>276</v>
      </c>
      <c r="M2" s="37" t="s">
        <v>277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="1" customFormat="1">
      <c r="A3" s="1" t="s">
        <v>37</v>
      </c>
      <c r="B3" s="1" t="s">
        <v>215</v>
      </c>
      <c r="C3" s="2" t="s">
        <v>278</v>
      </c>
      <c r="D3" s="4" t="s">
        <v>279</v>
      </c>
      <c r="E3" s="1" t="s">
        <v>280</v>
      </c>
      <c r="F3" s="2"/>
      <c r="G3" s="4"/>
      <c r="H3" s="4" t="s">
        <v>281</v>
      </c>
      <c r="I3" s="4">
        <v>1</v>
      </c>
      <c r="J3" s="4" t="s">
        <v>46</v>
      </c>
      <c r="K3" s="1" t="s">
        <v>282</v>
      </c>
      <c r="L3" s="37" t="s">
        <v>283</v>
      </c>
    </row>
    <row r="4" s="1" customFormat="1" ht="12">
      <c r="B4" s="1" t="s">
        <v>215</v>
      </c>
      <c r="C4" s="2" t="s">
        <v>301</v>
      </c>
      <c r="D4" s="4"/>
      <c r="E4" s="1" t="s">
        <v>303</v>
      </c>
      <c r="F4" s="2"/>
      <c r="G4" s="4"/>
      <c r="H4" s="4" t="s">
        <v>304</v>
      </c>
      <c r="I4" s="4">
        <v>1</v>
      </c>
      <c r="J4" s="4"/>
      <c r="L4" s="1" t="s">
        <v>305</v>
      </c>
    </row>
    <row r="5" s="1" customFormat="1" ht="12">
      <c r="B5" s="1" t="s">
        <v>215</v>
      </c>
      <c r="C5" s="2" t="s">
        <v>306</v>
      </c>
      <c r="D5" s="4"/>
      <c r="E5" s="1" t="s">
        <v>308</v>
      </c>
      <c r="F5" s="2"/>
      <c r="G5" s="4"/>
      <c r="H5" s="4" t="s">
        <v>309</v>
      </c>
      <c r="I5" s="4">
        <v>1</v>
      </c>
      <c r="J5" s="4"/>
      <c r="L5" s="1" t="s">
        <v>305</v>
      </c>
    </row>
    <row r="6" s="1" customFormat="1" ht="12">
      <c r="B6" s="1" t="s">
        <v>215</v>
      </c>
      <c r="C6" s="2" t="s">
        <v>310</v>
      </c>
      <c r="D6" s="4"/>
      <c r="E6" s="1" t="s">
        <v>303</v>
      </c>
      <c r="F6" s="2"/>
      <c r="G6" s="4"/>
      <c r="H6" s="4" t="s">
        <v>304</v>
      </c>
      <c r="I6" s="4">
        <v>1</v>
      </c>
      <c r="J6" s="4"/>
      <c r="L6" s="1" t="s">
        <v>305</v>
      </c>
    </row>
    <row r="7" s="1" customFormat="1" ht="12">
      <c r="B7" s="1" t="s">
        <v>215</v>
      </c>
      <c r="C7" s="2" t="s">
        <v>312</v>
      </c>
      <c r="D7" s="4"/>
      <c r="E7" s="1" t="s">
        <v>308</v>
      </c>
      <c r="F7" s="2"/>
      <c r="G7" s="4"/>
      <c r="H7" s="4" t="s">
        <v>309</v>
      </c>
      <c r="I7" s="4">
        <v>1</v>
      </c>
      <c r="J7" s="4"/>
      <c r="L7" s="1" t="s">
        <v>305</v>
      </c>
    </row>
    <row r="8" s="1" customFormat="1">
      <c r="B8" s="1" t="s">
        <v>215</v>
      </c>
      <c r="C8" s="2" t="s">
        <v>313</v>
      </c>
      <c r="D8" s="4"/>
      <c r="F8" s="2"/>
      <c r="G8" s="4"/>
      <c r="H8" s="4" t="s">
        <v>316</v>
      </c>
      <c r="I8" s="4">
        <v>1</v>
      </c>
      <c r="J8" s="4" t="s">
        <v>46</v>
      </c>
      <c r="K8" s="1" t="s">
        <v>317</v>
      </c>
      <c r="L8" s="37" t="s">
        <v>318</v>
      </c>
    </row>
    <row r="9" s="1" customFormat="1">
      <c r="B9" s="1" t="s">
        <v>215</v>
      </c>
      <c r="C9" s="2" t="s">
        <v>319</v>
      </c>
      <c r="D9" s="4" t="s">
        <v>321</v>
      </c>
      <c r="F9" s="1" t="s">
        <v>322</v>
      </c>
      <c r="G9" s="4"/>
      <c r="H9" s="4" t="s">
        <v>323</v>
      </c>
      <c r="I9" s="4"/>
      <c r="J9" s="4"/>
      <c r="L9" s="37"/>
      <c r="M9" s="37" t="s">
        <v>324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="1" customFormat="1">
      <c r="A10" s="1" t="s">
        <v>37</v>
      </c>
      <c r="B10" s="1" t="s">
        <v>215</v>
      </c>
      <c r="C10" s="2" t="s">
        <v>325</v>
      </c>
      <c r="D10" s="4"/>
      <c r="E10" s="1" t="s">
        <v>327</v>
      </c>
      <c r="F10" s="2"/>
      <c r="G10" s="4"/>
      <c r="H10" s="4"/>
      <c r="I10" s="4">
        <v>1</v>
      </c>
      <c r="J10" s="4" t="s">
        <v>46</v>
      </c>
      <c r="K10" s="1" t="s">
        <v>328</v>
      </c>
      <c r="L10" s="37" t="s">
        <v>329</v>
      </c>
      <c r="AA10" s="1" t="s">
        <v>52</v>
      </c>
    </row>
    <row r="11" s="1" customFormat="1" ht="12">
      <c r="B11" s="1" t="s">
        <v>215</v>
      </c>
      <c r="C11" s="1" t="s">
        <v>330</v>
      </c>
      <c r="D11" s="1" t="s">
        <v>332</v>
      </c>
      <c r="E11" s="1" t="s">
        <v>333</v>
      </c>
      <c r="G11" s="4"/>
      <c r="H11" s="4"/>
      <c r="I11" s="2">
        <v>2</v>
      </c>
      <c r="J11" s="4" t="s">
        <v>334</v>
      </c>
      <c r="L11" s="2" t="s">
        <v>335</v>
      </c>
    </row>
    <row r="12" s="1" customFormat="1" ht="12">
      <c r="B12" s="1" t="s">
        <v>215</v>
      </c>
      <c r="C12" s="1" t="s">
        <v>336</v>
      </c>
      <c r="D12" s="1" t="s">
        <v>338</v>
      </c>
      <c r="E12" s="1" t="s">
        <v>339</v>
      </c>
      <c r="G12" s="4"/>
      <c r="H12" s="4"/>
      <c r="I12" s="2">
        <v>3</v>
      </c>
      <c r="J12" s="4" t="s">
        <v>334</v>
      </c>
      <c r="L12" s="2" t="s">
        <v>335</v>
      </c>
    </row>
    <row r="13" s="1" customFormat="1" ht="12">
      <c r="B13" s="1" t="s">
        <v>215</v>
      </c>
      <c r="C13" s="1" t="s">
        <v>336</v>
      </c>
      <c r="D13" s="1" t="s">
        <v>340</v>
      </c>
      <c r="E13" s="1" t="s">
        <v>341</v>
      </c>
      <c r="G13" s="4" t="s">
        <v>342</v>
      </c>
      <c r="H13" s="4"/>
      <c r="I13" s="2">
        <v>8</v>
      </c>
      <c r="J13" s="4" t="s">
        <v>334</v>
      </c>
      <c r="L13" s="2" t="s">
        <v>335</v>
      </c>
    </row>
    <row r="14" s="1" customFormat="1" ht="12">
      <c r="B14" s="1" t="s">
        <v>215</v>
      </c>
      <c r="C14" s="1" t="s">
        <v>336</v>
      </c>
      <c r="D14" s="1" t="s">
        <v>344</v>
      </c>
      <c r="E14" s="1" t="s">
        <v>345</v>
      </c>
      <c r="G14" s="4"/>
      <c r="H14" s="4"/>
      <c r="I14" s="2">
        <v>1</v>
      </c>
      <c r="J14" s="4" t="s">
        <v>334</v>
      </c>
      <c r="L14" s="2" t="s">
        <v>346</v>
      </c>
    </row>
    <row r="15" s="1" customFormat="1" ht="12">
      <c r="B15" s="1" t="s">
        <v>215</v>
      </c>
      <c r="C15" s="1" t="s">
        <v>336</v>
      </c>
      <c r="D15" s="1" t="s">
        <v>347</v>
      </c>
      <c r="E15" s="1" t="s">
        <v>348</v>
      </c>
      <c r="G15" s="4"/>
      <c r="H15" s="4"/>
      <c r="I15" s="2">
        <v>4</v>
      </c>
      <c r="J15" s="4" t="s">
        <v>334</v>
      </c>
      <c r="L15" s="2" t="s">
        <v>349</v>
      </c>
    </row>
    <row r="16" s="1" customFormat="1" ht="12">
      <c r="B16" s="1" t="s">
        <v>215</v>
      </c>
      <c r="C16" s="1" t="s">
        <v>350</v>
      </c>
      <c r="D16" s="1" t="s">
        <v>351</v>
      </c>
      <c r="E16" s="1" t="s">
        <v>352</v>
      </c>
      <c r="G16" s="4"/>
      <c r="H16" s="4"/>
      <c r="I16" s="2">
        <v>1</v>
      </c>
      <c r="J16" s="4" t="s">
        <v>334</v>
      </c>
      <c r="L16" s="2" t="s">
        <v>353</v>
      </c>
    </row>
    <row r="17" s="1" customFormat="1" ht="12">
      <c r="B17" s="1" t="s">
        <v>215</v>
      </c>
      <c r="C17" s="1" t="s">
        <v>354</v>
      </c>
      <c r="D17" s="1" t="s">
        <v>355</v>
      </c>
      <c r="E17" s="1" t="s">
        <v>356</v>
      </c>
      <c r="G17" s="4"/>
      <c r="H17" s="4"/>
      <c r="I17" s="2">
        <v>1</v>
      </c>
      <c r="J17" s="4" t="s">
        <v>334</v>
      </c>
      <c r="L17" s="2" t="s">
        <v>357</v>
      </c>
    </row>
    <row r="18" s="1" customFormat="1" ht="12">
      <c r="B18" s="1" t="s">
        <v>215</v>
      </c>
      <c r="C18" s="1" t="s">
        <v>358</v>
      </c>
      <c r="D18" s="1" t="s">
        <v>359</v>
      </c>
      <c r="E18" s="1" t="s">
        <v>360</v>
      </c>
      <c r="G18" s="4"/>
      <c r="H18" s="4"/>
      <c r="I18" s="2">
        <v>1</v>
      </c>
      <c r="J18" s="4" t="s">
        <v>334</v>
      </c>
      <c r="L18" s="2" t="s">
        <v>361</v>
      </c>
    </row>
    <row r="19" s="1" customFormat="1" ht="12">
      <c r="B19" s="1" t="s">
        <v>215</v>
      </c>
      <c r="C19" s="1" t="s">
        <v>362</v>
      </c>
      <c r="D19" s="1" t="s">
        <v>363</v>
      </c>
      <c r="E19" s="1" t="s">
        <v>364</v>
      </c>
      <c r="F19" s="1" t="s">
        <v>365</v>
      </c>
      <c r="G19" s="4"/>
      <c r="H19" s="4"/>
      <c r="I19" s="2">
        <v>1</v>
      </c>
      <c r="J19" s="4" t="s">
        <v>334</v>
      </c>
      <c r="L19" s="2" t="s">
        <v>366</v>
      </c>
    </row>
    <row r="20" s="1" customFormat="1" ht="12">
      <c r="B20" s="1" t="s">
        <v>215</v>
      </c>
      <c r="C20" s="1" t="s">
        <v>367</v>
      </c>
      <c r="D20" s="1" t="s">
        <v>369</v>
      </c>
      <c r="E20" s="1" t="s">
        <v>370</v>
      </c>
      <c r="G20" s="4"/>
      <c r="H20" s="4"/>
      <c r="I20" s="2">
        <v>1</v>
      </c>
      <c r="J20" s="4" t="s">
        <v>334</v>
      </c>
      <c r="L20" s="2" t="s">
        <v>371</v>
      </c>
    </row>
    <row r="21" s="1" customFormat="1" ht="12">
      <c r="B21" s="1" t="s">
        <v>215</v>
      </c>
      <c r="C21" s="1" t="s">
        <v>372</v>
      </c>
      <c r="D21" s="1" t="s">
        <v>204</v>
      </c>
      <c r="E21" s="1" t="s">
        <v>372</v>
      </c>
      <c r="G21" s="4"/>
      <c r="H21" s="4"/>
      <c r="I21" s="2">
        <v>1</v>
      </c>
      <c r="J21" s="4" t="s">
        <v>334</v>
      </c>
      <c r="L21" s="2" t="s">
        <v>373</v>
      </c>
    </row>
    <row r="22" s="1" customFormat="1" ht="12">
      <c r="B22" s="1" t="s">
        <v>215</v>
      </c>
      <c r="C22" s="2" t="s">
        <v>374</v>
      </c>
      <c r="D22" s="4"/>
      <c r="E22" s="1" t="s">
        <v>375</v>
      </c>
      <c r="F22" s="2"/>
      <c r="G22" s="4"/>
      <c r="H22" s="4"/>
      <c r="I22" s="4"/>
      <c r="J22" s="4"/>
    </row>
  </sheetData>
  <mergeCells count="7">
    <mergeCell ref="L1:M1"/>
    <mergeCell ref="N1:O1"/>
    <mergeCell ref="P1:Q1"/>
    <mergeCell ref="R1:S1"/>
    <mergeCell ref="T1:U1"/>
    <mergeCell ref="V1:W1"/>
    <mergeCell ref="X1:Y1"/>
  </mergeCells>
  <hyperlinks>
    <hyperlink r:id="rId1" ref="M2"/>
    <hyperlink r:id="rId2" ref="L3"/>
    <hyperlink r:id="rId3" ref="L8"/>
    <hyperlink r:id="rId4" ref="M9"/>
    <hyperlink r:id="rId5" ref="L10"/>
  </hyperlink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Feuil4">
    <outlinePr applyStyles="0" showOutlineSymbols="1" summaryBelow="1" summaryRight="1"/>
    <pageSetUpPr autoPageBreaks="1" fitToPage="0"/>
  </sheetPr>
  <sheetViews>
    <sheetView workbookViewId="0" zoomScale="100">
      <selection activeCell="A1" activeCellId="0" sqref="A1"/>
    </sheetView>
  </sheetViews>
  <sheetFormatPr baseColWidth="10" defaultRowHeight="14.25"/>
  <cols>
    <col bestFit="1" customWidth="1" min="1" max="1" width="18.28515625"/>
  </cols>
  <sheetData>
    <row r="1">
      <c r="A1" s="3" t="s">
        <v>469</v>
      </c>
      <c r="B1" s="92" t="s">
        <v>470</v>
      </c>
    </row>
    <row r="2">
      <c r="A2" t="s">
        <v>471</v>
      </c>
      <c r="B2" s="92" t="s">
        <v>472</v>
      </c>
    </row>
  </sheetData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0" orientation="portrait" pageOrder="downThenOver" paperSize="9" scale="100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ONLYOFFICE/6.2.2.21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 2017</dc:creator>
  <dc:description/>
  <dc:language>fr-FR</dc:language>
  <cp:lastModifiedBy>Quentin MONROTY</cp:lastModifiedBy>
  <cp:revision>38</cp:revision>
  <dcterms:created xsi:type="dcterms:W3CDTF">2021-02-17T15:31:22Z</dcterms:created>
  <dcterms:modified xsi:type="dcterms:W3CDTF">2022-10-18T08:03:26Z</dcterms:modified>
</cp:coreProperties>
</file>